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test/Documents/heroesofaesir/images/"/>
    </mc:Choice>
  </mc:AlternateContent>
  <bookViews>
    <workbookView xWindow="0" yWindow="460" windowWidth="25600" windowHeight="16060" tabRatio="500"/>
  </bookViews>
  <sheets>
    <sheet name="BASIC STATS" sheetId="1" r:id="rId1"/>
    <sheet name="FAE POWERS" sheetId="2" r:id="rId2"/>
    <sheet name="SKILLS" sheetId="3" r:id="rId3"/>
    <sheet name="EXPERIENCE" sheetId="4" r:id="rId4"/>
  </sheets>
  <definedNames>
    <definedName name="AHB">SKILLS!$P$5</definedName>
    <definedName name="ANT">SKILLS!$P$6</definedName>
    <definedName name="ARCH">SKILLS!$P$7</definedName>
    <definedName name="ARCT">SKILLS!$P$8</definedName>
    <definedName name="ARTA">SKILLS!$P$9</definedName>
    <definedName name="ASTK">SKILLS!$V$39</definedName>
    <definedName name="ASTL">SKILLS!$P$10</definedName>
    <definedName name="ASTR">SKILLS!$P$11</definedName>
    <definedName name="BASIC">SKILLS!$V$35</definedName>
    <definedName name="BIOL">SKILLS!$P$13</definedName>
    <definedName name="BUSS">SKILLS!$P$18</definedName>
    <definedName name="CHB">'BASIC STATS'!#REF!</definedName>
    <definedName name="CHEM">SKILLS!$P$21</definedName>
    <definedName name="CHMD">SKILLS!$S$8</definedName>
    <definedName name="CHR">'BASIC STATS'!$D$23</definedName>
    <definedName name="CMD">SKILLS!$S$7</definedName>
    <definedName name="CNB">'BASIC STATS'!$E$22</definedName>
    <definedName name="CON">'BASIC STATS'!$D$22</definedName>
    <definedName name="DB">'BASIC STATS'!$E$21</definedName>
    <definedName name="DEX">'BASIC STATS'!$D$21</definedName>
    <definedName name="DMD">SKILLS!$S$6</definedName>
    <definedName name="EDEF">SKILLS!$V$38</definedName>
    <definedName name="EHIT">SKILLS!$V$36</definedName>
    <definedName name="EINT">SKILLS!$V$37</definedName>
    <definedName name="EXPERIENCE">EXPERIENCE!$B$50</definedName>
    <definedName name="HERB">SKILLS!$P$39</definedName>
    <definedName name="IB">'BASIC STATS'!$E$19</definedName>
    <definedName name="IMD">SKILLS!$S$4</definedName>
    <definedName name="INT">'BASIC STATS'!$D$19</definedName>
    <definedName name="LMED">SKILLS!$P$64</definedName>
    <definedName name="LMUS">SKILLS!$P$66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VL">'BASIC STATS'!$B$10</definedName>
    <definedName name="PALM">SKILLS!$P$78</definedName>
    <definedName name="_xlnm.Print_Titles" localSheetId="2">SKILLS!$2:$2</definedName>
    <definedName name="SB">'BASIC STATS'!$E$23</definedName>
    <definedName name="SMD">SKILLS!$S$3</definedName>
    <definedName name="STNM">SKILLS!$P$92</definedName>
    <definedName name="STR">'BASIC STATS'!$D$18</definedName>
    <definedName name="TOUGH">'FAE POWERS'!$G$24</definedName>
    <definedName name="WB">'BASIC STATS'!$E$20</definedName>
    <definedName name="WIS">'BASIC STATS'!$D$20</definedName>
    <definedName name="WMD">SKILLS!$S$5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1" l="1"/>
  <c r="D37" i="3"/>
  <c r="S7" i="3"/>
  <c r="G24" i="2"/>
  <c r="C22" i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B50" i="4"/>
  <c r="B11" i="1"/>
  <c r="C3" i="3"/>
  <c r="E37" i="3"/>
  <c r="C90" i="3"/>
  <c r="C122" i="3"/>
  <c r="D12" i="3"/>
  <c r="S6" i="3"/>
  <c r="C21" i="1"/>
  <c r="D21" i="1"/>
  <c r="E21" i="1"/>
  <c r="B31" i="1"/>
  <c r="V38" i="3"/>
  <c r="D31" i="1"/>
  <c r="E31" i="1"/>
  <c r="V37" i="3"/>
  <c r="V35" i="3"/>
  <c r="V39" i="3"/>
  <c r="C32" i="1"/>
  <c r="B32" i="1"/>
  <c r="D32" i="1"/>
  <c r="V36" i="3"/>
  <c r="J38" i="3"/>
  <c r="C7" i="3"/>
  <c r="C10" i="3"/>
  <c r="C40" i="3"/>
  <c r="C72" i="3"/>
  <c r="S5" i="3"/>
  <c r="C20" i="1"/>
  <c r="D20" i="1"/>
  <c r="E20" i="1"/>
  <c r="K38" i="3"/>
  <c r="N38" i="3"/>
  <c r="J37" i="3"/>
  <c r="K37" i="3"/>
  <c r="N37" i="3"/>
  <c r="C37" i="3"/>
  <c r="C15" i="3"/>
  <c r="C12" i="3"/>
  <c r="S3" i="3"/>
  <c r="C18" i="1"/>
  <c r="D18" i="1"/>
  <c r="J36" i="3"/>
  <c r="K36" i="3"/>
  <c r="N36" i="3"/>
  <c r="P8" i="3"/>
  <c r="P92" i="3"/>
  <c r="M28" i="3"/>
  <c r="D22" i="1"/>
  <c r="B26" i="1"/>
  <c r="E22" i="1"/>
  <c r="C26" i="1"/>
  <c r="E26" i="1"/>
  <c r="E18" i="1"/>
  <c r="C25" i="1"/>
  <c r="D25" i="1"/>
  <c r="P78" i="3"/>
  <c r="M19" i="3"/>
  <c r="P9" i="3"/>
  <c r="P66" i="3"/>
  <c r="M91" i="3"/>
  <c r="M74" i="3"/>
  <c r="P13" i="3"/>
  <c r="P64" i="3"/>
  <c r="M94" i="3"/>
  <c r="M72" i="3"/>
  <c r="M30" i="3"/>
  <c r="M31" i="3"/>
  <c r="M60" i="3"/>
  <c r="C11" i="3"/>
  <c r="C13" i="3"/>
  <c r="C21" i="3"/>
  <c r="C59" i="3"/>
  <c r="C60" i="3"/>
  <c r="C61" i="3"/>
  <c r="C62" i="3"/>
  <c r="C63" i="3"/>
  <c r="C64" i="3"/>
  <c r="C65" i="3"/>
  <c r="C66" i="3"/>
  <c r="C67" i="3"/>
  <c r="C68" i="3"/>
  <c r="C69" i="3"/>
  <c r="C70" i="3"/>
  <c r="C79" i="3"/>
  <c r="S4" i="3"/>
  <c r="C19" i="1"/>
  <c r="D19" i="1"/>
  <c r="J57" i="3"/>
  <c r="K57" i="3"/>
  <c r="N57" i="3"/>
  <c r="F57" i="3"/>
  <c r="J56" i="3"/>
  <c r="K56" i="3"/>
  <c r="N56" i="3"/>
  <c r="F56" i="3"/>
  <c r="J55" i="3"/>
  <c r="K55" i="3"/>
  <c r="N55" i="3"/>
  <c r="F55" i="3"/>
  <c r="J54" i="3"/>
  <c r="K54" i="3"/>
  <c r="N54" i="3"/>
  <c r="F54" i="3"/>
  <c r="J52" i="3"/>
  <c r="K52" i="3"/>
  <c r="N52" i="3"/>
  <c r="F52" i="3"/>
  <c r="J51" i="3"/>
  <c r="K51" i="3"/>
  <c r="N51" i="3"/>
  <c r="F51" i="3"/>
  <c r="J50" i="3"/>
  <c r="K50" i="3"/>
  <c r="N50" i="3"/>
  <c r="F50" i="3"/>
  <c r="J48" i="3"/>
  <c r="K48" i="3"/>
  <c r="N48" i="3"/>
  <c r="F48" i="3"/>
  <c r="J47" i="3"/>
  <c r="K47" i="3"/>
  <c r="N47" i="3"/>
  <c r="F47" i="3"/>
  <c r="J46" i="3"/>
  <c r="K46" i="3"/>
  <c r="N46" i="3"/>
  <c r="F46" i="3"/>
  <c r="K41" i="3"/>
  <c r="J41" i="3"/>
  <c r="N41" i="3"/>
  <c r="J39" i="3"/>
  <c r="F41" i="3"/>
  <c r="P39" i="3"/>
  <c r="M98" i="3"/>
  <c r="J24" i="3"/>
  <c r="K24" i="3"/>
  <c r="M24" i="3"/>
  <c r="N24" i="3"/>
  <c r="F24" i="3"/>
  <c r="M33" i="3"/>
  <c r="P21" i="3"/>
  <c r="M4" i="3"/>
  <c r="P18" i="3"/>
  <c r="F77" i="3"/>
  <c r="M65" i="3"/>
  <c r="P10" i="3"/>
  <c r="P11" i="3"/>
  <c r="M76" i="3"/>
  <c r="M75" i="3"/>
  <c r="M121" i="3"/>
  <c r="M92" i="3"/>
  <c r="M87" i="3"/>
  <c r="M73" i="3"/>
  <c r="M26" i="3"/>
  <c r="M20" i="3"/>
  <c r="M14" i="3"/>
  <c r="P7" i="3"/>
  <c r="M88" i="3"/>
  <c r="P6" i="3"/>
  <c r="M77" i="3"/>
  <c r="J117" i="3"/>
  <c r="K117" i="3"/>
  <c r="N117" i="3"/>
  <c r="F117" i="3"/>
  <c r="J116" i="3"/>
  <c r="K116" i="3"/>
  <c r="N116" i="3"/>
  <c r="F116" i="3"/>
  <c r="J114" i="3"/>
  <c r="K114" i="3"/>
  <c r="N114" i="3"/>
  <c r="F114" i="3"/>
  <c r="J113" i="3"/>
  <c r="K113" i="3"/>
  <c r="N113" i="3"/>
  <c r="F113" i="3"/>
  <c r="J112" i="3"/>
  <c r="K112" i="3"/>
  <c r="N112" i="3"/>
  <c r="F112" i="3"/>
  <c r="J111" i="3"/>
  <c r="K111" i="3"/>
  <c r="N111" i="3"/>
  <c r="F111" i="3"/>
  <c r="J110" i="3"/>
  <c r="K110" i="3"/>
  <c r="N110" i="3"/>
  <c r="F110" i="3"/>
  <c r="J109" i="3"/>
  <c r="K109" i="3"/>
  <c r="N109" i="3"/>
  <c r="F109" i="3"/>
  <c r="J107" i="3"/>
  <c r="K107" i="3"/>
  <c r="N107" i="3"/>
  <c r="F107" i="3"/>
  <c r="J106" i="3"/>
  <c r="K106" i="3"/>
  <c r="N106" i="3"/>
  <c r="F106" i="3"/>
  <c r="J105" i="3"/>
  <c r="K105" i="3"/>
  <c r="N105" i="3"/>
  <c r="F105" i="3"/>
  <c r="J103" i="3"/>
  <c r="K103" i="3"/>
  <c r="N103" i="3"/>
  <c r="F103" i="3"/>
  <c r="J102" i="3"/>
  <c r="K102" i="3"/>
  <c r="N102" i="3"/>
  <c r="F102" i="3"/>
  <c r="J101" i="3"/>
  <c r="K101" i="3"/>
  <c r="N101" i="3"/>
  <c r="F101" i="3"/>
  <c r="P5" i="3"/>
  <c r="M58" i="3"/>
  <c r="J58" i="3"/>
  <c r="K58" i="3"/>
  <c r="N58" i="3"/>
  <c r="F58" i="3"/>
  <c r="C58" i="3"/>
  <c r="M43" i="3"/>
  <c r="M42" i="3"/>
  <c r="D29" i="4"/>
  <c r="D28" i="4"/>
  <c r="B29" i="1"/>
  <c r="E19" i="1"/>
  <c r="C29" i="1"/>
  <c r="E29" i="1"/>
  <c r="C77" i="3"/>
  <c r="C83" i="3"/>
  <c r="C91" i="3"/>
  <c r="S8" i="3"/>
  <c r="C23" i="1"/>
  <c r="D23" i="1"/>
  <c r="E23" i="1"/>
  <c r="F59" i="3"/>
  <c r="F3" i="3"/>
  <c r="F7" i="3"/>
  <c r="F10" i="3"/>
  <c r="F11" i="3"/>
  <c r="F12" i="3"/>
  <c r="F13" i="3"/>
  <c r="F4" i="3"/>
  <c r="F6" i="3"/>
  <c r="F16" i="3"/>
  <c r="F17" i="3"/>
  <c r="F21" i="3"/>
  <c r="F22" i="3"/>
  <c r="F31" i="3"/>
  <c r="F35" i="3"/>
  <c r="F36" i="3"/>
  <c r="F39" i="3"/>
  <c r="F42" i="3"/>
  <c r="F43" i="3"/>
  <c r="F49" i="3"/>
  <c r="F45" i="3"/>
  <c r="F53" i="3"/>
  <c r="F61" i="3"/>
  <c r="F71" i="3"/>
  <c r="F83" i="3"/>
  <c r="F88" i="3"/>
  <c r="F93" i="3"/>
  <c r="F95" i="3"/>
  <c r="F97" i="3"/>
  <c r="F108" i="3"/>
  <c r="F115" i="3"/>
  <c r="F122" i="3"/>
  <c r="F5" i="3"/>
  <c r="F8" i="3"/>
  <c r="F9" i="3"/>
  <c r="F14" i="3"/>
  <c r="F15" i="3"/>
  <c r="F18" i="3"/>
  <c r="F19" i="3"/>
  <c r="F20" i="3"/>
  <c r="F23" i="3"/>
  <c r="F25" i="3"/>
  <c r="F26" i="3"/>
  <c r="F27" i="3"/>
  <c r="F28" i="3"/>
  <c r="F29" i="3"/>
  <c r="F30" i="3"/>
  <c r="F32" i="3"/>
  <c r="F33" i="3"/>
  <c r="F34" i="3"/>
  <c r="F37" i="3"/>
  <c r="F38" i="3"/>
  <c r="F40" i="3"/>
  <c r="F44" i="3"/>
  <c r="F60" i="3"/>
  <c r="F62" i="3"/>
  <c r="F63" i="3"/>
  <c r="F64" i="3"/>
  <c r="F65" i="3"/>
  <c r="F66" i="3"/>
  <c r="F67" i="3"/>
  <c r="F68" i="3"/>
  <c r="F69" i="3"/>
  <c r="F70" i="3"/>
  <c r="F72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6" i="3"/>
  <c r="F98" i="3"/>
  <c r="F99" i="3"/>
  <c r="F100" i="3"/>
  <c r="F104" i="3"/>
  <c r="F118" i="3"/>
  <c r="F119" i="3"/>
  <c r="F120" i="3"/>
  <c r="F121" i="3"/>
  <c r="F123" i="3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J4" i="3"/>
  <c r="K4" i="3"/>
  <c r="N4" i="3"/>
  <c r="J5" i="3"/>
  <c r="K5" i="3"/>
  <c r="N5" i="3"/>
  <c r="J6" i="3"/>
  <c r="K6" i="3"/>
  <c r="N6" i="3"/>
  <c r="J7" i="3"/>
  <c r="K7" i="3"/>
  <c r="N7" i="3"/>
  <c r="J8" i="3"/>
  <c r="K8" i="3"/>
  <c r="N8" i="3"/>
  <c r="J9" i="3"/>
  <c r="K9" i="3"/>
  <c r="N9" i="3"/>
  <c r="J10" i="3"/>
  <c r="K10" i="3"/>
  <c r="N10" i="3"/>
  <c r="J11" i="3"/>
  <c r="K11" i="3"/>
  <c r="N11" i="3"/>
  <c r="J12" i="3"/>
  <c r="K12" i="3"/>
  <c r="N12" i="3"/>
  <c r="J13" i="3"/>
  <c r="K13" i="3"/>
  <c r="N13" i="3"/>
  <c r="J14" i="3"/>
  <c r="K14" i="3"/>
  <c r="N14" i="3"/>
  <c r="J15" i="3"/>
  <c r="K15" i="3"/>
  <c r="N15" i="3"/>
  <c r="J16" i="3"/>
  <c r="K16" i="3"/>
  <c r="N16" i="3"/>
  <c r="J17" i="3"/>
  <c r="K17" i="3"/>
  <c r="N17" i="3"/>
  <c r="J18" i="3"/>
  <c r="K18" i="3"/>
  <c r="N18" i="3"/>
  <c r="J19" i="3"/>
  <c r="K19" i="3"/>
  <c r="N19" i="3"/>
  <c r="J20" i="3"/>
  <c r="K20" i="3"/>
  <c r="N20" i="3"/>
  <c r="J21" i="3"/>
  <c r="K21" i="3"/>
  <c r="N21" i="3"/>
  <c r="J22" i="3"/>
  <c r="K22" i="3"/>
  <c r="N22" i="3"/>
  <c r="J23" i="3"/>
  <c r="K23" i="3"/>
  <c r="N23" i="3"/>
  <c r="J25" i="3"/>
  <c r="K25" i="3"/>
  <c r="N25" i="3"/>
  <c r="J26" i="3"/>
  <c r="K26" i="3"/>
  <c r="N26" i="3"/>
  <c r="J27" i="3"/>
  <c r="K27" i="3"/>
  <c r="N27" i="3"/>
  <c r="J28" i="3"/>
  <c r="K28" i="3"/>
  <c r="N28" i="3"/>
  <c r="J29" i="3"/>
  <c r="K29" i="3"/>
  <c r="N29" i="3"/>
  <c r="J30" i="3"/>
  <c r="K30" i="3"/>
  <c r="N30" i="3"/>
  <c r="J31" i="3"/>
  <c r="K31" i="3"/>
  <c r="N31" i="3"/>
  <c r="J32" i="3"/>
  <c r="K32" i="3"/>
  <c r="N32" i="3"/>
  <c r="J33" i="3"/>
  <c r="K33" i="3"/>
  <c r="N33" i="3"/>
  <c r="J34" i="3"/>
  <c r="K34" i="3"/>
  <c r="N34" i="3"/>
  <c r="J35" i="3"/>
  <c r="K35" i="3"/>
  <c r="N35" i="3"/>
  <c r="K39" i="3"/>
  <c r="N39" i="3"/>
  <c r="J40" i="3"/>
  <c r="K40" i="3"/>
  <c r="N40" i="3"/>
  <c r="J42" i="3"/>
  <c r="K42" i="3"/>
  <c r="N42" i="3"/>
  <c r="J43" i="3"/>
  <c r="K43" i="3"/>
  <c r="N43" i="3"/>
  <c r="J44" i="3"/>
  <c r="K44" i="3"/>
  <c r="N44" i="3"/>
  <c r="J45" i="3"/>
  <c r="K45" i="3"/>
  <c r="N45" i="3"/>
  <c r="J49" i="3"/>
  <c r="K49" i="3"/>
  <c r="N49" i="3"/>
  <c r="J53" i="3"/>
  <c r="K53" i="3"/>
  <c r="N53" i="3"/>
  <c r="J59" i="3"/>
  <c r="K59" i="3"/>
  <c r="N59" i="3"/>
  <c r="J60" i="3"/>
  <c r="K60" i="3"/>
  <c r="N60" i="3"/>
  <c r="J61" i="3"/>
  <c r="K61" i="3"/>
  <c r="N61" i="3"/>
  <c r="J62" i="3"/>
  <c r="K62" i="3"/>
  <c r="N62" i="3"/>
  <c r="J63" i="3"/>
  <c r="K63" i="3"/>
  <c r="N63" i="3"/>
  <c r="J64" i="3"/>
  <c r="K64" i="3"/>
  <c r="N64" i="3"/>
  <c r="J65" i="3"/>
  <c r="K65" i="3"/>
  <c r="N65" i="3"/>
  <c r="J66" i="3"/>
  <c r="K66" i="3"/>
  <c r="N66" i="3"/>
  <c r="J67" i="3"/>
  <c r="K67" i="3"/>
  <c r="N67" i="3"/>
  <c r="J68" i="3"/>
  <c r="K68" i="3"/>
  <c r="N68" i="3"/>
  <c r="J69" i="3"/>
  <c r="K69" i="3"/>
  <c r="N69" i="3"/>
  <c r="J70" i="3"/>
  <c r="K70" i="3"/>
  <c r="N70" i="3"/>
  <c r="J71" i="3"/>
  <c r="K71" i="3"/>
  <c r="N71" i="3"/>
  <c r="J72" i="3"/>
  <c r="K72" i="3"/>
  <c r="N72" i="3"/>
  <c r="J73" i="3"/>
  <c r="K73" i="3"/>
  <c r="N73" i="3"/>
  <c r="J74" i="3"/>
  <c r="K74" i="3"/>
  <c r="N74" i="3"/>
  <c r="J75" i="3"/>
  <c r="K75" i="3"/>
  <c r="N75" i="3"/>
  <c r="J76" i="3"/>
  <c r="K76" i="3"/>
  <c r="N76" i="3"/>
  <c r="J77" i="3"/>
  <c r="K77" i="3"/>
  <c r="N77" i="3"/>
  <c r="J78" i="3"/>
  <c r="K78" i="3"/>
  <c r="N78" i="3"/>
  <c r="J79" i="3"/>
  <c r="K79" i="3"/>
  <c r="N79" i="3"/>
  <c r="J80" i="3"/>
  <c r="K80" i="3"/>
  <c r="N80" i="3"/>
  <c r="J81" i="3"/>
  <c r="K81" i="3"/>
  <c r="N81" i="3"/>
  <c r="J82" i="3"/>
  <c r="K82" i="3"/>
  <c r="N82" i="3"/>
  <c r="J83" i="3"/>
  <c r="K83" i="3"/>
  <c r="N83" i="3"/>
  <c r="J84" i="3"/>
  <c r="K84" i="3"/>
  <c r="N84" i="3"/>
  <c r="J85" i="3"/>
  <c r="K85" i="3"/>
  <c r="N85" i="3"/>
  <c r="J86" i="3"/>
  <c r="K86" i="3"/>
  <c r="N86" i="3"/>
  <c r="J87" i="3"/>
  <c r="K87" i="3"/>
  <c r="N87" i="3"/>
  <c r="J88" i="3"/>
  <c r="K88" i="3"/>
  <c r="N88" i="3"/>
  <c r="J89" i="3"/>
  <c r="K89" i="3"/>
  <c r="N89" i="3"/>
  <c r="J90" i="3"/>
  <c r="K90" i="3"/>
  <c r="N90" i="3"/>
  <c r="J91" i="3"/>
  <c r="K91" i="3"/>
  <c r="N91" i="3"/>
  <c r="J92" i="3"/>
  <c r="K92" i="3"/>
  <c r="N92" i="3"/>
  <c r="J93" i="3"/>
  <c r="K93" i="3"/>
  <c r="N93" i="3"/>
  <c r="J94" i="3"/>
  <c r="K94" i="3"/>
  <c r="N94" i="3"/>
  <c r="J95" i="3"/>
  <c r="K95" i="3"/>
  <c r="N95" i="3"/>
  <c r="J96" i="3"/>
  <c r="K96" i="3"/>
  <c r="N96" i="3"/>
  <c r="J97" i="3"/>
  <c r="K97" i="3"/>
  <c r="N97" i="3"/>
  <c r="J98" i="3"/>
  <c r="K98" i="3"/>
  <c r="N98" i="3"/>
  <c r="J99" i="3"/>
  <c r="K99" i="3"/>
  <c r="N99" i="3"/>
  <c r="J100" i="3"/>
  <c r="K100" i="3"/>
  <c r="N100" i="3"/>
  <c r="J104" i="3"/>
  <c r="K104" i="3"/>
  <c r="N104" i="3"/>
  <c r="J108" i="3"/>
  <c r="K108" i="3"/>
  <c r="N108" i="3"/>
  <c r="J115" i="3"/>
  <c r="K115" i="3"/>
  <c r="N115" i="3"/>
  <c r="J118" i="3"/>
  <c r="K118" i="3"/>
  <c r="N118" i="3"/>
  <c r="J119" i="3"/>
  <c r="K119" i="3"/>
  <c r="N119" i="3"/>
  <c r="J120" i="3"/>
  <c r="K120" i="3"/>
  <c r="N120" i="3"/>
  <c r="J121" i="3"/>
  <c r="K121" i="3"/>
  <c r="N121" i="3"/>
  <c r="J122" i="3"/>
  <c r="K122" i="3"/>
  <c r="N122" i="3"/>
  <c r="J3" i="3"/>
  <c r="K3" i="3"/>
  <c r="N3" i="3"/>
  <c r="B24" i="1"/>
</calcChain>
</file>

<file path=xl/sharedStrings.xml><?xml version="1.0" encoding="utf-8"?>
<sst xmlns="http://schemas.openxmlformats.org/spreadsheetml/2006/main" count="410" uniqueCount="234">
  <si>
    <t>POWER</t>
  </si>
  <si>
    <t>COST</t>
  </si>
  <si>
    <t>Saving Throw Bonus</t>
  </si>
  <si>
    <t>Magic Resistance 5%</t>
  </si>
  <si>
    <t>Acute Hearing</t>
  </si>
  <si>
    <t>Magical Affinity</t>
  </si>
  <si>
    <t>Acute Smell</t>
  </si>
  <si>
    <t>Night Vision</t>
  </si>
  <si>
    <t>Acute Vision</t>
  </si>
  <si>
    <t>Non-magical Nature</t>
  </si>
  <si>
    <t>Animal Bond</t>
  </si>
  <si>
    <t>Reduced Attribute Limit</t>
  </si>
  <si>
    <t>Bestial Fangs</t>
  </si>
  <si>
    <t>Sixth Sense</t>
  </si>
  <si>
    <t>Blood lust</t>
  </si>
  <si>
    <t>Slow aging</t>
  </si>
  <si>
    <t>Direction Sense</t>
  </si>
  <si>
    <t>Sunlight Sensitivity</t>
  </si>
  <si>
    <t>Empathy</t>
  </si>
  <si>
    <t>Toughness</t>
  </si>
  <si>
    <t>Horns</t>
  </si>
  <si>
    <t>Visions/Seer</t>
  </si>
  <si>
    <t>Increased Attribute</t>
  </si>
  <si>
    <t>Weapon Affinity</t>
  </si>
  <si>
    <t>FAE POWERS</t>
  </si>
  <si>
    <t>SKILL</t>
  </si>
  <si>
    <t>ABILITY</t>
  </si>
  <si>
    <t>Artistic Ability</t>
  </si>
  <si>
    <t>Dance</t>
  </si>
  <si>
    <t>Musical Instrument</t>
  </si>
  <si>
    <t>Sing</t>
  </si>
  <si>
    <t>Horsemanship: Warrior</t>
  </si>
  <si>
    <t>Tactics</t>
  </si>
  <si>
    <t>Math: Basic</t>
  </si>
  <si>
    <t>W.P: Specific</t>
  </si>
  <si>
    <t>Weapon Repair: Metal</t>
  </si>
  <si>
    <t>Weapon Repair: Wood</t>
  </si>
  <si>
    <t>Carpentry</t>
  </si>
  <si>
    <t>Language</t>
  </si>
  <si>
    <t>Mime</t>
  </si>
  <si>
    <t>Negotiations</t>
  </si>
  <si>
    <t>Public Speaking</t>
  </si>
  <si>
    <t>Sign Language</t>
  </si>
  <si>
    <t>Business</t>
  </si>
  <si>
    <t>History</t>
  </si>
  <si>
    <t>Literacy (Read/Write)</t>
  </si>
  <si>
    <t>Lore: Arcane</t>
  </si>
  <si>
    <t>Lore: General</t>
  </si>
  <si>
    <t>Lore: Art</t>
  </si>
  <si>
    <t>Lore: Musical</t>
  </si>
  <si>
    <t>Lore: Religion</t>
  </si>
  <si>
    <t>Lore: Specific topic</t>
  </si>
  <si>
    <t>Cryptography</t>
  </si>
  <si>
    <t>Detect Ambush</t>
  </si>
  <si>
    <t>Disguise</t>
  </si>
  <si>
    <t>Forgery</t>
  </si>
  <si>
    <t>Climb</t>
  </si>
  <si>
    <t>First Aid</t>
  </si>
  <si>
    <t>Fishing</t>
  </si>
  <si>
    <t>General Repair/Mechanics</t>
  </si>
  <si>
    <t>Horsemanship: General</t>
  </si>
  <si>
    <t>Search</t>
  </si>
  <si>
    <t>Sewing: Basic</t>
  </si>
  <si>
    <t>Weaving</t>
  </si>
  <si>
    <t>Doctor</t>
  </si>
  <si>
    <t>Medical Tech/Nurse</t>
  </si>
  <si>
    <t>Lore: Medical</t>
  </si>
  <si>
    <t>Biology</t>
  </si>
  <si>
    <t>Surgery</t>
  </si>
  <si>
    <t>Acrobatics</t>
  </si>
  <si>
    <t>Athletics: General</t>
  </si>
  <si>
    <t>Body Building/Weight lifting</t>
  </si>
  <si>
    <t>Boxing</t>
  </si>
  <si>
    <t>Hand to Hand: Assassin</t>
  </si>
  <si>
    <t>Hand to Hand: Basic</t>
  </si>
  <si>
    <t>Hand to Hand: Expert</t>
  </si>
  <si>
    <t>Hand to Hand: Martial Arts</t>
  </si>
  <si>
    <t>Juggling</t>
  </si>
  <si>
    <t>Running: Long Distance</t>
  </si>
  <si>
    <t>Running: Sprint/Dash</t>
  </si>
  <si>
    <t>Swimming</t>
  </si>
  <si>
    <t>Wrestling</t>
  </si>
  <si>
    <t>Card Shark</t>
  </si>
  <si>
    <t>Palm</t>
  </si>
  <si>
    <t>Concealment</t>
  </si>
  <si>
    <t>Pick Locks</t>
  </si>
  <si>
    <t>Pick Pockets</t>
  </si>
  <si>
    <t>Prowl / Move Silently</t>
  </si>
  <si>
    <t>Streetwise</t>
  </si>
  <si>
    <t>Use/Recognize Poison</t>
  </si>
  <si>
    <t>Ventriloquism</t>
  </si>
  <si>
    <t>Alchemy</t>
  </si>
  <si>
    <t>Anthropology</t>
  </si>
  <si>
    <t>Archaeology</t>
  </si>
  <si>
    <t>Astrology</t>
  </si>
  <si>
    <t>Astronomy</t>
  </si>
  <si>
    <t>Botany</t>
  </si>
  <si>
    <t>Chemistry</t>
  </si>
  <si>
    <t>Math: Advance</t>
  </si>
  <si>
    <t>Physics</t>
  </si>
  <si>
    <t>Architecture</t>
  </si>
  <si>
    <t>Animal Husbandry</t>
  </si>
  <si>
    <t>Blacksmithing</t>
  </si>
  <si>
    <t>Seamstress/Taylor</t>
  </si>
  <si>
    <t>Stonemasonry</t>
  </si>
  <si>
    <t>Herbalism</t>
  </si>
  <si>
    <t>Navigation: Land</t>
  </si>
  <si>
    <t>Navigation: Water</t>
  </si>
  <si>
    <t>Track</t>
  </si>
  <si>
    <t>SKILL LIST</t>
  </si>
  <si>
    <t>PLAYER NAME</t>
  </si>
  <si>
    <t>CHARACTER NAME</t>
  </si>
  <si>
    <t>STRENGTH</t>
  </si>
  <si>
    <t>INTELLIGENCE</t>
  </si>
  <si>
    <t>WISDOM</t>
  </si>
  <si>
    <t>DEXTERITY</t>
  </si>
  <si>
    <t>CONSTITUTION</t>
  </si>
  <si>
    <t>CHARISMA</t>
  </si>
  <si>
    <t>TOTAL POINTS</t>
  </si>
  <si>
    <t>BASE SCORE</t>
  </si>
  <si>
    <t>MODIFIERS</t>
  </si>
  <si>
    <t>FINAL SCORE</t>
  </si>
  <si>
    <t>STAT BONUS</t>
  </si>
  <si>
    <t>SOCIAL STATUS</t>
  </si>
  <si>
    <t>CLASS</t>
  </si>
  <si>
    <t>HIT POINTS</t>
  </si>
  <si>
    <t>SPELL POINTS</t>
  </si>
  <si>
    <t>LEVEL</t>
  </si>
  <si>
    <t>TOTAL</t>
  </si>
  <si>
    <t>EXPERIENCE POINTS</t>
  </si>
  <si>
    <t>1,000,00</t>
  </si>
  <si>
    <t>2.000,000</t>
  </si>
  <si>
    <t>GAME DATE</t>
  </si>
  <si>
    <t>TOTAL EXPERIENCE AWARDED</t>
  </si>
  <si>
    <t>SPENT ON UPGRADES</t>
  </si>
  <si>
    <t>REMAINING FOR LEVEL</t>
  </si>
  <si>
    <t xml:space="preserve">TOTAL </t>
  </si>
  <si>
    <t>ANNUAL INCOME</t>
  </si>
  <si>
    <t>AGE</t>
  </si>
  <si>
    <t>+1 STR / DEX</t>
  </si>
  <si>
    <t>+2 DEX</t>
  </si>
  <si>
    <t>+1 WIS</t>
  </si>
  <si>
    <t>+1 INT</t>
  </si>
  <si>
    <t>+1 STR/CON/DEX</t>
  </si>
  <si>
    <t>Lore: Monsters &amp; Legends</t>
  </si>
  <si>
    <t>+1 CHR</t>
  </si>
  <si>
    <t>+1 DEX</t>
  </si>
  <si>
    <t>Lore: Fae</t>
  </si>
  <si>
    <t>W.P: Pistol</t>
  </si>
  <si>
    <t>W.P. Sword</t>
  </si>
  <si>
    <t>Lore: Weapon</t>
  </si>
  <si>
    <t>W.P: Paired</t>
  </si>
  <si>
    <t>Rope Works</t>
  </si>
  <si>
    <t>Lore: Magic</t>
  </si>
  <si>
    <t xml:space="preserve">TOTAL SKILL POINTS </t>
  </si>
  <si>
    <t>HOMETOWN</t>
  </si>
  <si>
    <t>FAMILY</t>
  </si>
  <si>
    <t>WIFE</t>
  </si>
  <si>
    <t>WORLD OF AESIR CHARACTER SHEET</t>
  </si>
  <si>
    <t>DEX</t>
  </si>
  <si>
    <t>INT</t>
  </si>
  <si>
    <t>WIS</t>
  </si>
  <si>
    <t>STR</t>
  </si>
  <si>
    <t>CHR</t>
  </si>
  <si>
    <t>CON</t>
  </si>
  <si>
    <t>BASE %</t>
  </si>
  <si>
    <t>STAT BENEFITS</t>
  </si>
  <si>
    <t>MOD1</t>
  </si>
  <si>
    <t>MOD2</t>
  </si>
  <si>
    <t>SCORE</t>
  </si>
  <si>
    <t>WB</t>
  </si>
  <si>
    <t>PROF.</t>
  </si>
  <si>
    <t>ABILITY SCORES &amp; STATS</t>
  </si>
  <si>
    <t xml:space="preserve">ABILITY </t>
  </si>
  <si>
    <t>TOTAL EXP. POINTS</t>
  </si>
  <si>
    <t>EXPERIENCE TRACKER</t>
  </si>
  <si>
    <t>UNIVERSAL EXPERIENCE CHART</t>
  </si>
  <si>
    <t>CHILD</t>
  </si>
  <si>
    <t>STMOD1</t>
  </si>
  <si>
    <t>STMOD2</t>
  </si>
  <si>
    <t>STMOD3</t>
  </si>
  <si>
    <t>SPENT</t>
  </si>
  <si>
    <t>STAT MODIFIERS</t>
  </si>
  <si>
    <t>DOESTHE CHARACTER HAVE MAGICABILITY  (Yes=1)(No=0)</t>
  </si>
  <si>
    <t>BASE POINTS</t>
  </si>
  <si>
    <t>MODIFIER</t>
  </si>
  <si>
    <t>LVL INC.</t>
  </si>
  <si>
    <t>MEMBER</t>
  </si>
  <si>
    <t>NAME</t>
  </si>
  <si>
    <t>NOTES</t>
  </si>
  <si>
    <t>ARMOR</t>
  </si>
  <si>
    <t>SKILL MOD</t>
  </si>
  <si>
    <t>FINAL DEF</t>
  </si>
  <si>
    <t>DEFENSE SCORE</t>
  </si>
  <si>
    <t>AHB</t>
  </si>
  <si>
    <t>Lore: Animal</t>
  </si>
  <si>
    <t xml:space="preserve">W.P: General </t>
  </si>
  <si>
    <t>W.P: Rifle</t>
  </si>
  <si>
    <t>W.P: Shotgun</t>
  </si>
  <si>
    <t>W.P: Knife</t>
  </si>
  <si>
    <t>ANT</t>
  </si>
  <si>
    <t>ARCH</t>
  </si>
  <si>
    <t>ARCT</t>
  </si>
  <si>
    <t>Detect Concealed doors &amp; Traps</t>
  </si>
  <si>
    <t>ARTA</t>
  </si>
  <si>
    <t>ASTL</t>
  </si>
  <si>
    <t>ASTR</t>
  </si>
  <si>
    <t>BIOL</t>
  </si>
  <si>
    <t>+2 STR/ +2H/+3D</t>
  </si>
  <si>
    <t>BUSS</t>
  </si>
  <si>
    <t>CHEM</t>
  </si>
  <si>
    <t>HERB</t>
  </si>
  <si>
    <t>Cook</t>
  </si>
  <si>
    <t>History: Speciality</t>
  </si>
  <si>
    <t>Language, Ancient</t>
  </si>
  <si>
    <t xml:space="preserve">Language, Ancient </t>
  </si>
  <si>
    <t>LMED</t>
  </si>
  <si>
    <t>LMUS</t>
  </si>
  <si>
    <t>PALM</t>
  </si>
  <si>
    <t>MOVEMENT</t>
  </si>
  <si>
    <t>GENDER</t>
  </si>
  <si>
    <t>STNM</t>
  </si>
  <si>
    <t>MNAME</t>
  </si>
  <si>
    <t>SKMOD</t>
  </si>
  <si>
    <t>HAND TO HAND MODIFIERS</t>
  </si>
  <si>
    <t>BASIC</t>
  </si>
  <si>
    <t>EHIT</t>
  </si>
  <si>
    <t>EINT</t>
  </si>
  <si>
    <t>EDEF</t>
  </si>
  <si>
    <t>ASTK</t>
  </si>
  <si>
    <t>INITIATIVE BONUS</t>
  </si>
  <si>
    <t>BASIC INFORMATION</t>
  </si>
  <si>
    <t>TOUGH</t>
  </si>
  <si>
    <t>HAS TRAIT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</si>
</sst>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Times New Roman"/>
    </font>
    <font>
      <b/>
      <sz val="14"/>
      <color theme="1"/>
      <name val="Times New Roman"/>
    </font>
    <font>
      <b/>
      <sz val="24"/>
      <color theme="1"/>
      <name val="Times New Roman"/>
    </font>
    <font>
      <sz val="14"/>
      <color rgb="FF000000"/>
      <name val="Times New Roman"/>
    </font>
    <font>
      <b/>
      <sz val="1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20"/>
      <color theme="1"/>
      <name val="Times New Roman"/>
    </font>
    <font>
      <sz val="8"/>
      <name val="Calibri"/>
      <family val="2"/>
      <scheme val="minor"/>
    </font>
    <font>
      <b/>
      <sz val="16"/>
      <color theme="1"/>
      <name val="Times New Roman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/>
    <xf numFmtId="0" fontId="4" fillId="0" borderId="0" xfId="0" applyFont="1"/>
    <xf numFmtId="0" fontId="9" fillId="0" borderId="0" xfId="0" applyFont="1"/>
    <xf numFmtId="0" fontId="9" fillId="0" borderId="5" xfId="0" applyFont="1" applyBorder="1"/>
    <xf numFmtId="0" fontId="10" fillId="0" borderId="5" xfId="0" applyFont="1" applyBorder="1"/>
    <xf numFmtId="0" fontId="10" fillId="3" borderId="5" xfId="0" applyFont="1" applyFill="1" applyBorder="1"/>
    <xf numFmtId="0" fontId="10" fillId="0" borderId="0" xfId="0" applyFont="1"/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8" fillId="0" borderId="7" xfId="0" applyFont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quotePrefix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5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0" fontId="9" fillId="4" borderId="5" xfId="0" applyFont="1" applyFill="1" applyBorder="1"/>
    <xf numFmtId="0" fontId="16" fillId="4" borderId="5" xfId="0" applyFont="1" applyFill="1" applyBorder="1"/>
    <xf numFmtId="0" fontId="13" fillId="0" borderId="5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5" fillId="2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" fillId="0" borderId="5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1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13" fillId="0" borderId="6" xfId="0" applyNumberFormat="1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</cellXfs>
  <cellStyles count="7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3" tint="0.59999389629810485"/>
    <pageSetUpPr fitToPage="1"/>
  </sheetPr>
  <dimension ref="A1:F46"/>
  <sheetViews>
    <sheetView tabSelected="1" zoomScale="98" zoomScaleNormal="98" zoomScalePageLayoutView="98" workbookViewId="0">
      <selection activeCell="A3" sqref="A3:E3"/>
    </sheetView>
  </sheetViews>
  <sheetFormatPr baseColWidth="10" defaultColWidth="11" defaultRowHeight="16" x14ac:dyDescent="0.2"/>
  <cols>
    <col min="1" max="1" width="21.33203125" customWidth="1"/>
    <col min="2" max="2" width="13.6640625" customWidth="1"/>
    <col min="3" max="3" width="11.83203125" customWidth="1"/>
    <col min="4" max="4" width="13.6640625" customWidth="1"/>
    <col min="5" max="5" width="13.83203125" customWidth="1"/>
    <col min="10" max="10" width="21.5" customWidth="1"/>
  </cols>
  <sheetData>
    <row r="1" spans="1:6" ht="25" x14ac:dyDescent="0.25">
      <c r="A1" s="39" t="s">
        <v>158</v>
      </c>
      <c r="B1" s="39"/>
      <c r="C1" s="39"/>
      <c r="D1" s="39"/>
      <c r="E1" s="39"/>
      <c r="F1" s="39"/>
    </row>
    <row r="2" spans="1:6" ht="18" x14ac:dyDescent="0.2">
      <c r="A2" s="40">
        <f ca="1">TODAY()</f>
        <v>42434</v>
      </c>
      <c r="B2" s="41"/>
      <c r="C2" s="41"/>
      <c r="D2" s="41"/>
      <c r="E2" s="41"/>
      <c r="F2" s="41"/>
    </row>
    <row r="3" spans="1:6" ht="21" thickBot="1" x14ac:dyDescent="0.25">
      <c r="A3" s="42" t="s">
        <v>231</v>
      </c>
      <c r="B3" s="42"/>
      <c r="C3" s="42"/>
      <c r="D3" s="42"/>
      <c r="E3" s="42"/>
      <c r="F3" s="25"/>
    </row>
    <row r="4" spans="1:6" x14ac:dyDescent="0.2">
      <c r="A4" s="10" t="s">
        <v>110</v>
      </c>
      <c r="B4" s="34"/>
      <c r="C4" s="6"/>
      <c r="D4" s="6"/>
      <c r="E4" s="6"/>
      <c r="F4" s="6"/>
    </row>
    <row r="5" spans="1:6" x14ac:dyDescent="0.2">
      <c r="A5" s="10" t="s">
        <v>111</v>
      </c>
      <c r="B5" s="34"/>
      <c r="C5" s="6"/>
      <c r="D5" s="6"/>
      <c r="E5" s="6"/>
      <c r="F5" s="6"/>
    </row>
    <row r="6" spans="1:6" x14ac:dyDescent="0.2">
      <c r="A6" s="10" t="s">
        <v>123</v>
      </c>
      <c r="B6" s="34"/>
      <c r="C6" s="6"/>
      <c r="D6" s="6"/>
      <c r="E6" s="6"/>
      <c r="F6" s="6"/>
    </row>
    <row r="7" spans="1:6" x14ac:dyDescent="0.2">
      <c r="A7" s="10" t="s">
        <v>137</v>
      </c>
      <c r="B7" s="34"/>
      <c r="C7" s="6"/>
      <c r="D7" s="6"/>
      <c r="E7" s="6"/>
      <c r="F7" s="6"/>
    </row>
    <row r="8" spans="1:6" x14ac:dyDescent="0.2">
      <c r="A8" s="10" t="s">
        <v>138</v>
      </c>
      <c r="B8" s="34"/>
      <c r="C8" s="6"/>
      <c r="D8" s="6"/>
      <c r="E8" s="6"/>
      <c r="F8" s="6"/>
    </row>
    <row r="9" spans="1:6" x14ac:dyDescent="0.2">
      <c r="A9" s="10" t="s">
        <v>124</v>
      </c>
      <c r="B9" s="34"/>
      <c r="C9" s="6"/>
      <c r="D9" s="6"/>
      <c r="E9" s="6"/>
      <c r="F9" s="6"/>
    </row>
    <row r="10" spans="1:6" x14ac:dyDescent="0.2">
      <c r="A10" s="10" t="s">
        <v>127</v>
      </c>
      <c r="B10" s="34"/>
      <c r="C10" s="6"/>
      <c r="D10" s="6"/>
      <c r="E10" s="6"/>
      <c r="F10" s="6"/>
    </row>
    <row r="11" spans="1:6" x14ac:dyDescent="0.2">
      <c r="A11" s="10" t="s">
        <v>174</v>
      </c>
      <c r="B11" s="34">
        <f>EXPERIENCE</f>
        <v>6150</v>
      </c>
      <c r="C11" s="6"/>
      <c r="D11" s="6"/>
      <c r="E11" s="6"/>
      <c r="F11" s="6"/>
    </row>
    <row r="12" spans="1:6" x14ac:dyDescent="0.2">
      <c r="A12" s="10" t="s">
        <v>155</v>
      </c>
      <c r="B12" s="34"/>
      <c r="C12" s="6"/>
      <c r="D12" s="6"/>
      <c r="E12" s="6"/>
      <c r="F12" s="6"/>
    </row>
    <row r="13" spans="1:6" x14ac:dyDescent="0.2">
      <c r="A13" s="6"/>
      <c r="B13" s="6"/>
      <c r="C13" s="6"/>
      <c r="D13" s="6"/>
      <c r="E13" s="6"/>
      <c r="F13" s="6"/>
    </row>
    <row r="14" spans="1:6" x14ac:dyDescent="0.2">
      <c r="A14" s="6"/>
      <c r="B14" s="6"/>
      <c r="C14" s="6"/>
      <c r="D14" s="6"/>
      <c r="E14" s="6"/>
      <c r="F14" s="6"/>
    </row>
    <row r="15" spans="1:6" ht="21" thickBot="1" x14ac:dyDescent="0.25">
      <c r="A15" s="43" t="s">
        <v>172</v>
      </c>
      <c r="B15" s="43"/>
      <c r="C15" s="43"/>
      <c r="D15" s="43"/>
      <c r="E15" s="43"/>
      <c r="F15" s="6"/>
    </row>
    <row r="16" spans="1:6" x14ac:dyDescent="0.2">
      <c r="A16" s="6"/>
      <c r="B16" s="6"/>
      <c r="C16" s="6"/>
      <c r="D16" s="6"/>
      <c r="E16" s="6"/>
      <c r="F16" s="6"/>
    </row>
    <row r="17" spans="1:6" x14ac:dyDescent="0.2">
      <c r="A17" s="9" t="s">
        <v>173</v>
      </c>
      <c r="B17" s="9" t="s">
        <v>119</v>
      </c>
      <c r="C17" s="9" t="s">
        <v>120</v>
      </c>
      <c r="D17" s="9" t="s">
        <v>121</v>
      </c>
      <c r="E17" s="9" t="s">
        <v>122</v>
      </c>
      <c r="F17" s="6"/>
    </row>
    <row r="18" spans="1:6" x14ac:dyDescent="0.2">
      <c r="A18" s="8" t="s">
        <v>112</v>
      </c>
      <c r="B18" s="7"/>
      <c r="C18" s="7">
        <f>SMD</f>
        <v>0</v>
      </c>
      <c r="D18" s="7">
        <f t="shared" ref="D18:D23" si="0">SUM(B18:C18)</f>
        <v>0</v>
      </c>
      <c r="E18" s="7">
        <f>ROUNDUP(D18/4,0)</f>
        <v>0</v>
      </c>
      <c r="F18" s="6"/>
    </row>
    <row r="19" spans="1:6" x14ac:dyDescent="0.2">
      <c r="A19" s="8" t="s">
        <v>113</v>
      </c>
      <c r="B19" s="7"/>
      <c r="C19" s="7">
        <f>IMD</f>
        <v>0</v>
      </c>
      <c r="D19" s="7">
        <f t="shared" si="0"/>
        <v>0</v>
      </c>
      <c r="E19" s="7">
        <f t="shared" ref="E19:E23" si="1">ROUNDUP(D19/4,0)</f>
        <v>0</v>
      </c>
      <c r="F19" s="6"/>
    </row>
    <row r="20" spans="1:6" x14ac:dyDescent="0.2">
      <c r="A20" s="8" t="s">
        <v>114</v>
      </c>
      <c r="B20" s="7"/>
      <c r="C20" s="7">
        <f>WMD</f>
        <v>0</v>
      </c>
      <c r="D20" s="7">
        <f t="shared" si="0"/>
        <v>0</v>
      </c>
      <c r="E20" s="7">
        <f t="shared" si="1"/>
        <v>0</v>
      </c>
      <c r="F20" s="6"/>
    </row>
    <row r="21" spans="1:6" x14ac:dyDescent="0.2">
      <c r="A21" s="8" t="s">
        <v>115</v>
      </c>
      <c r="B21" s="7"/>
      <c r="C21" s="7">
        <f>DMD</f>
        <v>0</v>
      </c>
      <c r="D21" s="7">
        <f t="shared" si="0"/>
        <v>0</v>
      </c>
      <c r="E21" s="7">
        <f t="shared" si="1"/>
        <v>0</v>
      </c>
      <c r="F21" s="6"/>
    </row>
    <row r="22" spans="1:6" x14ac:dyDescent="0.2">
      <c r="A22" s="8" t="s">
        <v>116</v>
      </c>
      <c r="B22" s="7"/>
      <c r="C22" s="7">
        <f>CMD+TOUGH</f>
        <v>2</v>
      </c>
      <c r="D22" s="7">
        <f t="shared" si="0"/>
        <v>2</v>
      </c>
      <c r="E22" s="7">
        <f t="shared" si="1"/>
        <v>1</v>
      </c>
      <c r="F22" s="6"/>
    </row>
    <row r="23" spans="1:6" x14ac:dyDescent="0.2">
      <c r="A23" s="8" t="s">
        <v>117</v>
      </c>
      <c r="B23" s="7"/>
      <c r="C23" s="7">
        <f>CHMD</f>
        <v>0</v>
      </c>
      <c r="D23" s="7">
        <f t="shared" si="0"/>
        <v>0</v>
      </c>
      <c r="E23" s="7">
        <f t="shared" si="1"/>
        <v>0</v>
      </c>
      <c r="F23" s="6"/>
    </row>
    <row r="24" spans="1:6" x14ac:dyDescent="0.2">
      <c r="A24" s="8" t="s">
        <v>118</v>
      </c>
      <c r="B24" s="7">
        <f>SUM(B18:B23)</f>
        <v>0</v>
      </c>
      <c r="C24" s="28"/>
      <c r="D24" s="28"/>
      <c r="E24" s="28"/>
      <c r="F24" s="6"/>
    </row>
    <row r="25" spans="1:6" x14ac:dyDescent="0.2">
      <c r="A25" s="8" t="s">
        <v>219</v>
      </c>
      <c r="B25" s="7">
        <v>12</v>
      </c>
      <c r="C25" s="7">
        <f>E18</f>
        <v>0</v>
      </c>
      <c r="D25" s="7">
        <f>SUM(B25:C25)</f>
        <v>12</v>
      </c>
      <c r="E25" s="28"/>
      <c r="F25" s="6"/>
    </row>
    <row r="26" spans="1:6" x14ac:dyDescent="0.2">
      <c r="A26" s="8" t="s">
        <v>125</v>
      </c>
      <c r="B26" s="7">
        <f>(2*CON)</f>
        <v>4</v>
      </c>
      <c r="C26" s="7">
        <f>CNB</f>
        <v>1</v>
      </c>
      <c r="D26" s="7">
        <v>0</v>
      </c>
      <c r="E26" s="7">
        <f>SUM(B26:D26)</f>
        <v>5</v>
      </c>
      <c r="F26" s="6"/>
    </row>
    <row r="27" spans="1:6" x14ac:dyDescent="0.2">
      <c r="A27" s="37" t="s">
        <v>183</v>
      </c>
      <c r="B27" s="38"/>
      <c r="C27" s="38"/>
      <c r="D27" s="38"/>
      <c r="E27" s="7">
        <v>1</v>
      </c>
      <c r="F27" s="6"/>
    </row>
    <row r="28" spans="1:6" x14ac:dyDescent="0.2">
      <c r="A28" s="28"/>
      <c r="B28" s="8" t="s">
        <v>184</v>
      </c>
      <c r="C28" s="8" t="s">
        <v>185</v>
      </c>
      <c r="D28" s="8" t="s">
        <v>186</v>
      </c>
      <c r="E28" s="8" t="s">
        <v>128</v>
      </c>
      <c r="F28" s="6"/>
    </row>
    <row r="29" spans="1:6" ht="15" customHeight="1" x14ac:dyDescent="0.2">
      <c r="A29" s="8" t="s">
        <v>126</v>
      </c>
      <c r="B29" s="7">
        <f>(E27*(5*INT))</f>
        <v>0</v>
      </c>
      <c r="C29" s="7">
        <f>IB*E27</f>
        <v>0</v>
      </c>
      <c r="D29" s="7">
        <v>0</v>
      </c>
      <c r="E29" s="7">
        <f>SUM(B29:D29)</f>
        <v>0</v>
      </c>
      <c r="F29" s="6"/>
    </row>
    <row r="30" spans="1:6" ht="15" customHeight="1" x14ac:dyDescent="0.2">
      <c r="A30" s="29"/>
      <c r="B30" s="8" t="s">
        <v>119</v>
      </c>
      <c r="C30" s="8" t="s">
        <v>190</v>
      </c>
      <c r="D30" s="8" t="s">
        <v>191</v>
      </c>
      <c r="E30" s="8" t="s">
        <v>192</v>
      </c>
      <c r="F30" s="6"/>
    </row>
    <row r="31" spans="1:6" ht="15" customHeight="1" x14ac:dyDescent="0.2">
      <c r="A31" s="8" t="s">
        <v>193</v>
      </c>
      <c r="B31" s="7">
        <f>(10+DB)</f>
        <v>10</v>
      </c>
      <c r="C31" s="7"/>
      <c r="D31" s="7">
        <f>EDEF</f>
        <v>0</v>
      </c>
      <c r="E31" s="7">
        <f>SUM(B31:D31)</f>
        <v>10</v>
      </c>
      <c r="F31" s="6"/>
    </row>
    <row r="32" spans="1:6" ht="15" customHeight="1" x14ac:dyDescent="0.2">
      <c r="A32" s="8" t="s">
        <v>230</v>
      </c>
      <c r="B32" s="7">
        <f>DB</f>
        <v>0</v>
      </c>
      <c r="C32" s="7">
        <f>BASIC+EINT+ASTK</f>
        <v>0</v>
      </c>
      <c r="D32" s="7">
        <f>SUM(B32:C32)</f>
        <v>0</v>
      </c>
      <c r="E32" s="28"/>
      <c r="F32" s="6"/>
    </row>
    <row r="33" spans="1:6" ht="15" customHeight="1" x14ac:dyDescent="0.2">
      <c r="A33" s="26"/>
      <c r="B33" s="27"/>
      <c r="C33" s="27"/>
      <c r="D33" s="27"/>
      <c r="E33" s="27"/>
      <c r="F33" s="6"/>
    </row>
    <row r="34" spans="1:6" x14ac:dyDescent="0.2">
      <c r="A34" s="6"/>
      <c r="B34" s="6"/>
      <c r="C34" s="6"/>
      <c r="D34" s="6"/>
      <c r="E34" s="6"/>
      <c r="F34" s="6"/>
    </row>
    <row r="35" spans="1:6" ht="20" x14ac:dyDescent="0.2">
      <c r="A35" s="36" t="s">
        <v>156</v>
      </c>
      <c r="B35" s="36"/>
      <c r="C35" s="36"/>
      <c r="D35" s="36"/>
      <c r="E35" s="36"/>
      <c r="F35" s="6"/>
    </row>
    <row r="36" spans="1:6" ht="20" x14ac:dyDescent="0.2">
      <c r="A36" s="30" t="s">
        <v>187</v>
      </c>
      <c r="B36" s="30" t="s">
        <v>188</v>
      </c>
      <c r="C36" s="30" t="s">
        <v>220</v>
      </c>
      <c r="D36" s="30" t="s">
        <v>138</v>
      </c>
      <c r="E36" s="30" t="s">
        <v>189</v>
      </c>
      <c r="F36" s="6"/>
    </row>
    <row r="37" spans="1:6" x14ac:dyDescent="0.2">
      <c r="A37" s="8" t="s">
        <v>157</v>
      </c>
      <c r="B37" s="7"/>
      <c r="C37" s="7"/>
      <c r="D37" s="31"/>
      <c r="E37" s="7"/>
      <c r="F37" s="6"/>
    </row>
    <row r="38" spans="1:6" x14ac:dyDescent="0.2">
      <c r="A38" s="8" t="s">
        <v>177</v>
      </c>
      <c r="B38" s="7"/>
      <c r="C38" s="7"/>
      <c r="D38" s="31"/>
      <c r="E38" s="7"/>
      <c r="F38" s="6"/>
    </row>
    <row r="39" spans="1:6" x14ac:dyDescent="0.2">
      <c r="A39" s="8" t="s">
        <v>177</v>
      </c>
      <c r="B39" s="7"/>
      <c r="C39" s="7"/>
      <c r="D39" s="31"/>
      <c r="E39" s="7"/>
      <c r="F39" s="6"/>
    </row>
    <row r="40" spans="1:6" x14ac:dyDescent="0.2">
      <c r="A40" s="8" t="s">
        <v>177</v>
      </c>
      <c r="B40" s="7"/>
      <c r="C40" s="7"/>
      <c r="D40" s="31"/>
      <c r="E40" s="7"/>
      <c r="F40" s="6"/>
    </row>
    <row r="41" spans="1:6" x14ac:dyDescent="0.2">
      <c r="A41" s="8" t="s">
        <v>177</v>
      </c>
      <c r="B41" s="7"/>
      <c r="C41" s="7"/>
      <c r="D41" s="31"/>
      <c r="E41" s="7"/>
      <c r="F41" s="6"/>
    </row>
    <row r="42" spans="1:6" x14ac:dyDescent="0.2">
      <c r="A42" s="8" t="s">
        <v>177</v>
      </c>
      <c r="B42" s="7"/>
      <c r="C42" s="7"/>
      <c r="D42" s="31"/>
      <c r="E42" s="7"/>
      <c r="F42" s="6"/>
    </row>
    <row r="43" spans="1:6" x14ac:dyDescent="0.2">
      <c r="A43" s="8" t="s">
        <v>177</v>
      </c>
      <c r="B43" s="7"/>
      <c r="C43" s="7"/>
      <c r="D43" s="31"/>
      <c r="E43" s="7"/>
      <c r="F43" s="6"/>
    </row>
    <row r="44" spans="1:6" x14ac:dyDescent="0.2">
      <c r="A44" s="8" t="s">
        <v>177</v>
      </c>
      <c r="B44" s="7"/>
      <c r="C44" s="7"/>
      <c r="D44" s="31"/>
      <c r="E44" s="7"/>
      <c r="F44" s="6"/>
    </row>
    <row r="45" spans="1:6" x14ac:dyDescent="0.2">
      <c r="A45" s="8" t="s">
        <v>177</v>
      </c>
      <c r="B45" s="7"/>
      <c r="C45" s="7"/>
      <c r="D45" s="31"/>
      <c r="E45" s="7"/>
      <c r="F45" s="6"/>
    </row>
    <row r="46" spans="1:6" x14ac:dyDescent="0.2">
      <c r="A46" s="6"/>
      <c r="B46" s="6"/>
      <c r="C46" s="6"/>
      <c r="D46" s="6"/>
      <c r="E46" s="6"/>
      <c r="F46" s="6"/>
    </row>
  </sheetData>
  <mergeCells count="6">
    <mergeCell ref="A35:E35"/>
    <mergeCell ref="A27:D27"/>
    <mergeCell ref="A1:F1"/>
    <mergeCell ref="A2:F2"/>
    <mergeCell ref="A3:E3"/>
    <mergeCell ref="A15:E15"/>
  </mergeCells>
  <phoneticPr fontId="12" type="noConversion"/>
  <printOptions horizontalCentered="1"/>
  <pageMargins left="1" right="1" top="1" bottom="1" header="0.5" footer="0.5"/>
  <pageSetup scale="91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5" tint="0.59999389629810485"/>
    <pageSetUpPr fitToPage="1"/>
  </sheetPr>
  <dimension ref="A1:G27"/>
  <sheetViews>
    <sheetView topLeftCell="B11" workbookViewId="0">
      <selection activeCell="G24" sqref="G24"/>
    </sheetView>
  </sheetViews>
  <sheetFormatPr baseColWidth="10" defaultColWidth="11" defaultRowHeight="16" x14ac:dyDescent="0.2"/>
  <cols>
    <col min="1" max="1" width="31.5" customWidth="1"/>
    <col min="2" max="2" width="10.83203125" customWidth="1"/>
    <col min="3" max="3" width="14" customWidth="1"/>
  </cols>
  <sheetData>
    <row r="1" spans="1:4" ht="24" x14ac:dyDescent="0.3">
      <c r="A1" s="44" t="s">
        <v>24</v>
      </c>
      <c r="B1" s="45"/>
      <c r="C1" s="45"/>
      <c r="D1" s="46"/>
    </row>
    <row r="3" spans="1:4" x14ac:dyDescent="0.2">
      <c r="A3" s="3" t="s">
        <v>0</v>
      </c>
      <c r="B3" s="3" t="s">
        <v>1</v>
      </c>
      <c r="C3" s="3" t="s">
        <v>233</v>
      </c>
      <c r="D3" s="3" t="s">
        <v>181</v>
      </c>
    </row>
    <row r="4" spans="1:4" ht="15" hidden="1" customHeight="1" x14ac:dyDescent="0.2">
      <c r="A4" s="3" t="s">
        <v>2</v>
      </c>
      <c r="B4" s="3">
        <v>0</v>
      </c>
      <c r="C4" s="4"/>
      <c r="D4" s="4"/>
    </row>
    <row r="5" spans="1:4" x14ac:dyDescent="0.2">
      <c r="A5" s="3" t="s">
        <v>4</v>
      </c>
      <c r="B5" s="3">
        <v>1</v>
      </c>
      <c r="C5" s="4">
        <v>1</v>
      </c>
      <c r="D5" s="4">
        <f>B5*C5</f>
        <v>1</v>
      </c>
    </row>
    <row r="6" spans="1:4" x14ac:dyDescent="0.2">
      <c r="A6" s="3" t="s">
        <v>6</v>
      </c>
      <c r="B6" s="3">
        <v>1</v>
      </c>
      <c r="C6" s="4">
        <v>1</v>
      </c>
      <c r="D6" s="4">
        <f t="shared" ref="D6:D26" si="0">B6*C6</f>
        <v>1</v>
      </c>
    </row>
    <row r="7" spans="1:4" x14ac:dyDescent="0.2">
      <c r="A7" s="3" t="s">
        <v>8</v>
      </c>
      <c r="B7" s="3">
        <v>1</v>
      </c>
      <c r="C7" s="4">
        <v>1</v>
      </c>
      <c r="D7" s="4">
        <f t="shared" si="0"/>
        <v>1</v>
      </c>
    </row>
    <row r="8" spans="1:4" x14ac:dyDescent="0.2">
      <c r="A8" s="3" t="s">
        <v>10</v>
      </c>
      <c r="B8" s="3">
        <v>5</v>
      </c>
      <c r="C8" s="4">
        <v>0</v>
      </c>
      <c r="D8" s="4">
        <f t="shared" si="0"/>
        <v>0</v>
      </c>
    </row>
    <row r="9" spans="1:4" ht="15" customHeight="1" x14ac:dyDescent="0.2">
      <c r="A9" s="3" t="s">
        <v>12</v>
      </c>
      <c r="B9" s="3">
        <v>5</v>
      </c>
      <c r="C9" s="4">
        <v>0</v>
      </c>
      <c r="D9" s="4">
        <f t="shared" si="0"/>
        <v>0</v>
      </c>
    </row>
    <row r="10" spans="1:4" x14ac:dyDescent="0.2">
      <c r="A10" s="3" t="s">
        <v>14</v>
      </c>
      <c r="B10" s="3">
        <v>5</v>
      </c>
      <c r="C10" s="4">
        <v>0</v>
      </c>
      <c r="D10" s="4">
        <f t="shared" si="0"/>
        <v>0</v>
      </c>
    </row>
    <row r="11" spans="1:4" x14ac:dyDescent="0.2">
      <c r="A11" s="3" t="s">
        <v>16</v>
      </c>
      <c r="B11" s="3">
        <v>5</v>
      </c>
      <c r="C11" s="4">
        <v>0</v>
      </c>
      <c r="D11" s="4">
        <f t="shared" si="0"/>
        <v>0</v>
      </c>
    </row>
    <row r="12" spans="1:4" x14ac:dyDescent="0.2">
      <c r="A12" s="3" t="s">
        <v>18</v>
      </c>
      <c r="B12" s="3">
        <v>2</v>
      </c>
      <c r="C12" s="4">
        <v>0</v>
      </c>
      <c r="D12" s="4">
        <f t="shared" si="0"/>
        <v>0</v>
      </c>
    </row>
    <row r="13" spans="1:4" x14ac:dyDescent="0.2">
      <c r="A13" s="3" t="s">
        <v>20</v>
      </c>
      <c r="B13" s="3">
        <v>5</v>
      </c>
      <c r="C13" s="4">
        <v>0</v>
      </c>
      <c r="D13" s="4">
        <f t="shared" si="0"/>
        <v>0</v>
      </c>
    </row>
    <row r="14" spans="1:4" x14ac:dyDescent="0.2">
      <c r="A14" s="3" t="s">
        <v>22</v>
      </c>
      <c r="B14" s="35">
        <v>5</v>
      </c>
      <c r="C14" s="4">
        <v>0</v>
      </c>
      <c r="D14" s="4">
        <f>B14*C14</f>
        <v>0</v>
      </c>
    </row>
    <row r="15" spans="1:4" x14ac:dyDescent="0.2">
      <c r="A15" s="3" t="s">
        <v>3</v>
      </c>
      <c r="B15" s="3">
        <v>15</v>
      </c>
      <c r="C15" s="4">
        <v>0</v>
      </c>
      <c r="D15" s="4">
        <f t="shared" si="0"/>
        <v>0</v>
      </c>
    </row>
    <row r="16" spans="1:4" x14ac:dyDescent="0.2">
      <c r="A16" s="3" t="s">
        <v>5</v>
      </c>
      <c r="B16" s="3">
        <v>15</v>
      </c>
      <c r="C16" s="4">
        <v>0</v>
      </c>
      <c r="D16" s="4">
        <f t="shared" si="0"/>
        <v>0</v>
      </c>
    </row>
    <row r="17" spans="1:7" x14ac:dyDescent="0.2">
      <c r="A17" s="3" t="s">
        <v>7</v>
      </c>
      <c r="B17" s="3">
        <v>2</v>
      </c>
      <c r="C17" s="4">
        <v>0</v>
      </c>
      <c r="D17" s="4">
        <f t="shared" si="0"/>
        <v>0</v>
      </c>
    </row>
    <row r="18" spans="1:7" x14ac:dyDescent="0.2">
      <c r="A18" s="3" t="s">
        <v>9</v>
      </c>
      <c r="B18" s="3">
        <v>10</v>
      </c>
      <c r="C18" s="4">
        <v>0</v>
      </c>
      <c r="D18" s="4">
        <f t="shared" si="0"/>
        <v>0</v>
      </c>
    </row>
    <row r="19" spans="1:7" x14ac:dyDescent="0.2">
      <c r="A19" s="3" t="s">
        <v>11</v>
      </c>
      <c r="B19" s="3">
        <v>5</v>
      </c>
      <c r="C19" s="4">
        <v>0</v>
      </c>
      <c r="D19" s="4">
        <f t="shared" si="0"/>
        <v>0</v>
      </c>
    </row>
    <row r="20" spans="1:7" x14ac:dyDescent="0.2">
      <c r="A20" s="3" t="s">
        <v>2</v>
      </c>
      <c r="B20" s="3">
        <v>2</v>
      </c>
      <c r="C20" s="4">
        <v>1</v>
      </c>
      <c r="D20" s="4">
        <f t="shared" si="0"/>
        <v>2</v>
      </c>
    </row>
    <row r="21" spans="1:7" x14ac:dyDescent="0.2">
      <c r="A21" s="3" t="s">
        <v>13</v>
      </c>
      <c r="B21" s="3">
        <v>5</v>
      </c>
      <c r="C21" s="4">
        <v>1</v>
      </c>
      <c r="D21" s="4">
        <f t="shared" si="0"/>
        <v>5</v>
      </c>
    </row>
    <row r="22" spans="1:7" x14ac:dyDescent="0.2">
      <c r="A22" s="3" t="s">
        <v>15</v>
      </c>
      <c r="B22" s="3">
        <v>1</v>
      </c>
      <c r="C22" s="4">
        <v>0</v>
      </c>
      <c r="D22" s="4">
        <f t="shared" si="0"/>
        <v>0</v>
      </c>
    </row>
    <row r="23" spans="1:7" x14ac:dyDescent="0.2">
      <c r="A23" s="3" t="s">
        <v>17</v>
      </c>
      <c r="B23" s="3">
        <v>2</v>
      </c>
      <c r="C23" s="4">
        <v>0</v>
      </c>
      <c r="D23" s="4">
        <f t="shared" si="0"/>
        <v>0</v>
      </c>
    </row>
    <row r="24" spans="1:7" x14ac:dyDescent="0.2">
      <c r="A24" s="3" t="s">
        <v>19</v>
      </c>
      <c r="B24" s="3">
        <v>5</v>
      </c>
      <c r="C24" s="4">
        <v>1</v>
      </c>
      <c r="D24" s="4">
        <f t="shared" si="0"/>
        <v>5</v>
      </c>
      <c r="F24" t="s">
        <v>232</v>
      </c>
      <c r="G24">
        <f>2*C24</f>
        <v>2</v>
      </c>
    </row>
    <row r="25" spans="1:7" x14ac:dyDescent="0.2">
      <c r="A25" s="3" t="s">
        <v>21</v>
      </c>
      <c r="B25" s="3">
        <v>10</v>
      </c>
      <c r="C25" s="4">
        <v>0</v>
      </c>
      <c r="D25" s="4">
        <f t="shared" si="0"/>
        <v>0</v>
      </c>
    </row>
    <row r="26" spans="1:7" x14ac:dyDescent="0.2">
      <c r="A26" s="3" t="s">
        <v>23</v>
      </c>
      <c r="B26" s="3">
        <v>10</v>
      </c>
      <c r="C26" s="4">
        <v>0</v>
      </c>
      <c r="D26" s="4">
        <f t="shared" si="0"/>
        <v>0</v>
      </c>
    </row>
    <row r="27" spans="1:7" x14ac:dyDescent="0.2">
      <c r="A27" s="4" t="s">
        <v>128</v>
      </c>
      <c r="B27" s="4"/>
      <c r="C27" s="4"/>
      <c r="D27" s="4">
        <f>SUM(D5:D26)</f>
        <v>15</v>
      </c>
    </row>
  </sheetData>
  <mergeCells count="1">
    <mergeCell ref="A1:D1"/>
  </mergeCells>
  <phoneticPr fontId="12" type="noConversion"/>
  <printOptions horizontalCentered="1"/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FFFF00"/>
    <pageSetUpPr fitToPage="1"/>
  </sheetPr>
  <dimension ref="A1:W142"/>
  <sheetViews>
    <sheetView zoomScale="150" zoomScaleNormal="150" zoomScalePageLayoutView="150" workbookViewId="0">
      <selection activeCell="U12" sqref="U1:W1048576"/>
    </sheetView>
  </sheetViews>
  <sheetFormatPr baseColWidth="10" defaultColWidth="10.83203125" defaultRowHeight="18" x14ac:dyDescent="0.2"/>
  <cols>
    <col min="1" max="1" width="32.1640625" style="5" customWidth="1"/>
    <col min="2" max="2" width="20.33203125" style="5" customWidth="1"/>
    <col min="3" max="5" width="11.1640625" style="5" hidden="1" customWidth="1"/>
    <col min="6" max="6" width="9.33203125" style="5" customWidth="1"/>
    <col min="7" max="7" width="8" style="5" customWidth="1"/>
    <col min="8" max="8" width="12.6640625" style="5" customWidth="1"/>
    <col min="9" max="9" width="8.83203125" style="5" customWidth="1"/>
    <col min="10" max="10" width="10.33203125" style="5" customWidth="1"/>
    <col min="11" max="11" width="6" style="5" customWidth="1"/>
    <col min="12" max="12" width="8.6640625" style="5" customWidth="1"/>
    <col min="13" max="13" width="9.33203125" style="5" hidden="1" customWidth="1"/>
    <col min="14" max="14" width="11.33203125" style="5" customWidth="1"/>
    <col min="15" max="15" width="0" style="5" hidden="1" customWidth="1"/>
    <col min="16" max="17" width="10.83203125" style="5" hidden="1" customWidth="1"/>
    <col min="18" max="19" width="0" style="5" hidden="1" customWidth="1"/>
    <col min="20" max="20" width="10.83203125" style="5"/>
    <col min="21" max="23" width="0" style="5" hidden="1" customWidth="1"/>
    <col min="24" max="16384" width="10.83203125" style="5"/>
  </cols>
  <sheetData>
    <row r="1" spans="1:19" ht="30" x14ac:dyDescent="0.3">
      <c r="A1" s="47" t="s">
        <v>109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9" s="20" customFormat="1" x14ac:dyDescent="0.2">
      <c r="A2" s="23" t="s">
        <v>25</v>
      </c>
      <c r="B2" s="23" t="s">
        <v>166</v>
      </c>
      <c r="C2" s="24" t="s">
        <v>178</v>
      </c>
      <c r="D2" s="24" t="s">
        <v>179</v>
      </c>
      <c r="E2" s="24" t="s">
        <v>180</v>
      </c>
      <c r="F2" s="24" t="s">
        <v>181</v>
      </c>
      <c r="G2" s="23" t="s">
        <v>1</v>
      </c>
      <c r="H2" s="23" t="s">
        <v>26</v>
      </c>
      <c r="I2" s="23" t="s">
        <v>171</v>
      </c>
      <c r="J2" s="23" t="s">
        <v>165</v>
      </c>
      <c r="K2" s="23" t="s">
        <v>170</v>
      </c>
      <c r="L2" s="23" t="s">
        <v>167</v>
      </c>
      <c r="M2" s="23" t="s">
        <v>168</v>
      </c>
      <c r="N2" s="23" t="s">
        <v>169</v>
      </c>
      <c r="O2" s="32" t="s">
        <v>222</v>
      </c>
      <c r="P2" s="32" t="s">
        <v>223</v>
      </c>
      <c r="R2" s="22" t="s">
        <v>182</v>
      </c>
    </row>
    <row r="3" spans="1:19" s="20" customFormat="1" x14ac:dyDescent="0.2">
      <c r="A3" s="17" t="s">
        <v>69</v>
      </c>
      <c r="B3" s="18" t="s">
        <v>140</v>
      </c>
      <c r="C3" s="18">
        <f>(2*I3)</f>
        <v>0</v>
      </c>
      <c r="D3" s="18"/>
      <c r="E3" s="18"/>
      <c r="F3" s="18">
        <f>(G3*I3)</f>
        <v>0</v>
      </c>
      <c r="G3" s="17">
        <v>3</v>
      </c>
      <c r="H3" s="17" t="s">
        <v>159</v>
      </c>
      <c r="I3" s="17">
        <v>0</v>
      </c>
      <c r="J3" s="17">
        <f>(DEX*2)</f>
        <v>0</v>
      </c>
      <c r="K3" s="19">
        <f t="shared" ref="K3:K35" si="0">WB</f>
        <v>0</v>
      </c>
      <c r="L3" s="19">
        <v>0</v>
      </c>
      <c r="M3" s="19">
        <v>0</v>
      </c>
      <c r="N3" s="19">
        <f>((J3+K3+L3+M3)*I3)</f>
        <v>0</v>
      </c>
      <c r="O3" s="19"/>
      <c r="P3" s="19"/>
      <c r="R3" s="22" t="s">
        <v>162</v>
      </c>
      <c r="S3" s="20">
        <f>(C15+C37+C12)</f>
        <v>0</v>
      </c>
    </row>
    <row r="4" spans="1:19" s="20" customFormat="1" x14ac:dyDescent="0.2">
      <c r="A4" s="17" t="s">
        <v>91</v>
      </c>
      <c r="B4" s="17"/>
      <c r="C4" s="17"/>
      <c r="D4" s="17"/>
      <c r="E4" s="17"/>
      <c r="F4" s="18">
        <f t="shared" ref="F4:F80" si="1">(G4*I4)</f>
        <v>0</v>
      </c>
      <c r="G4" s="17">
        <v>5</v>
      </c>
      <c r="H4" s="17" t="s">
        <v>160</v>
      </c>
      <c r="I4" s="17">
        <v>0</v>
      </c>
      <c r="J4" s="17">
        <f>(INT*2)</f>
        <v>0</v>
      </c>
      <c r="K4" s="19">
        <f t="shared" si="0"/>
        <v>0</v>
      </c>
      <c r="L4" s="19">
        <v>0</v>
      </c>
      <c r="M4" s="19">
        <f>CHEM</f>
        <v>0</v>
      </c>
      <c r="N4" s="19">
        <f t="shared" ref="N4:N80" si="2">((J4+K4+L4+M4)*I4)</f>
        <v>0</v>
      </c>
      <c r="O4" s="19"/>
      <c r="P4" s="19"/>
      <c r="R4" s="22" t="s">
        <v>160</v>
      </c>
      <c r="S4" s="22">
        <f>(C11+C13+C21+C59+C60+C61+C62+C63+C64+C65+C66+C67+C68+C69+C70+C79)</f>
        <v>0</v>
      </c>
    </row>
    <row r="5" spans="1:19" s="20" customFormat="1" x14ac:dyDescent="0.2">
      <c r="A5" s="17" t="s">
        <v>101</v>
      </c>
      <c r="B5" s="17"/>
      <c r="C5" s="17"/>
      <c r="D5" s="17"/>
      <c r="E5" s="17"/>
      <c r="F5" s="18">
        <f t="shared" si="1"/>
        <v>0</v>
      </c>
      <c r="G5" s="17">
        <v>4</v>
      </c>
      <c r="H5" s="17" t="s">
        <v>161</v>
      </c>
      <c r="I5" s="17">
        <v>0</v>
      </c>
      <c r="J5" s="17">
        <f>(WIS*2)</f>
        <v>0</v>
      </c>
      <c r="K5" s="19">
        <f t="shared" si="0"/>
        <v>0</v>
      </c>
      <c r="L5" s="19">
        <v>0</v>
      </c>
      <c r="M5" s="19">
        <v>0</v>
      </c>
      <c r="N5" s="19">
        <f t="shared" si="2"/>
        <v>0</v>
      </c>
      <c r="O5" s="19" t="s">
        <v>194</v>
      </c>
      <c r="P5" s="19">
        <f>5*I5</f>
        <v>0</v>
      </c>
      <c r="R5" s="22" t="s">
        <v>161</v>
      </c>
      <c r="S5" s="22">
        <f>(C7+C10+C40+C72)</f>
        <v>0</v>
      </c>
    </row>
    <row r="6" spans="1:19" s="20" customFormat="1" x14ac:dyDescent="0.2">
      <c r="A6" s="17" t="s">
        <v>92</v>
      </c>
      <c r="B6" s="17"/>
      <c r="C6" s="17"/>
      <c r="D6" s="17"/>
      <c r="E6" s="17"/>
      <c r="F6" s="18">
        <f t="shared" si="1"/>
        <v>0</v>
      </c>
      <c r="G6" s="17">
        <v>5</v>
      </c>
      <c r="H6" s="17" t="s">
        <v>160</v>
      </c>
      <c r="I6" s="17">
        <v>0</v>
      </c>
      <c r="J6" s="17">
        <f>(INT*2)</f>
        <v>0</v>
      </c>
      <c r="K6" s="19">
        <f t="shared" si="0"/>
        <v>0</v>
      </c>
      <c r="L6" s="19">
        <v>0</v>
      </c>
      <c r="M6" s="19">
        <v>0</v>
      </c>
      <c r="N6" s="19">
        <f t="shared" si="2"/>
        <v>0</v>
      </c>
      <c r="O6" s="19" t="s">
        <v>200</v>
      </c>
      <c r="P6" s="19">
        <f>5*I6</f>
        <v>0</v>
      </c>
      <c r="R6" s="22" t="s">
        <v>159</v>
      </c>
      <c r="S6" s="22">
        <f>(C3+E37+C90+C122+D12)</f>
        <v>0</v>
      </c>
    </row>
    <row r="7" spans="1:19" s="20" customFormat="1" x14ac:dyDescent="0.2">
      <c r="A7" s="17" t="s">
        <v>93</v>
      </c>
      <c r="B7" s="18" t="s">
        <v>141</v>
      </c>
      <c r="C7" s="18">
        <f>(1*I7)</f>
        <v>0</v>
      </c>
      <c r="D7" s="18"/>
      <c r="E7" s="18"/>
      <c r="F7" s="18">
        <f t="shared" si="1"/>
        <v>0</v>
      </c>
      <c r="G7" s="17">
        <v>5</v>
      </c>
      <c r="H7" s="17" t="s">
        <v>160</v>
      </c>
      <c r="I7" s="17">
        <v>0</v>
      </c>
      <c r="J7" s="17">
        <f>(INT*2)</f>
        <v>0</v>
      </c>
      <c r="K7" s="19">
        <f t="shared" si="0"/>
        <v>0</v>
      </c>
      <c r="L7" s="19">
        <v>0</v>
      </c>
      <c r="M7" s="19">
        <v>0</v>
      </c>
      <c r="N7" s="19">
        <f t="shared" si="2"/>
        <v>0</v>
      </c>
      <c r="O7" s="19" t="s">
        <v>201</v>
      </c>
      <c r="P7" s="19">
        <f>5*I7</f>
        <v>0</v>
      </c>
      <c r="R7" s="22" t="s">
        <v>164</v>
      </c>
      <c r="S7" s="20">
        <f>(D37)</f>
        <v>0</v>
      </c>
    </row>
    <row r="8" spans="1:19" s="20" customFormat="1" x14ac:dyDescent="0.2">
      <c r="A8" s="17" t="s">
        <v>100</v>
      </c>
      <c r="B8" s="17"/>
      <c r="C8" s="17"/>
      <c r="D8" s="17"/>
      <c r="E8" s="17"/>
      <c r="F8" s="18">
        <f t="shared" si="1"/>
        <v>0</v>
      </c>
      <c r="G8" s="17">
        <v>4</v>
      </c>
      <c r="H8" s="17" t="s">
        <v>161</v>
      </c>
      <c r="I8" s="17">
        <v>0</v>
      </c>
      <c r="J8" s="17">
        <f>(WIS*2)</f>
        <v>0</v>
      </c>
      <c r="K8" s="19">
        <f t="shared" si="0"/>
        <v>0</v>
      </c>
      <c r="L8" s="19">
        <v>0</v>
      </c>
      <c r="M8" s="19">
        <v>0</v>
      </c>
      <c r="N8" s="19">
        <f t="shared" si="2"/>
        <v>0</v>
      </c>
      <c r="O8" s="19" t="s">
        <v>202</v>
      </c>
      <c r="P8" s="19">
        <f>5*I8</f>
        <v>0</v>
      </c>
      <c r="R8" s="22" t="s">
        <v>163</v>
      </c>
      <c r="S8" s="22">
        <f>(C77+C83+C91)</f>
        <v>0</v>
      </c>
    </row>
    <row r="9" spans="1:19" s="20" customFormat="1" x14ac:dyDescent="0.2">
      <c r="A9" s="17" t="s">
        <v>27</v>
      </c>
      <c r="B9" s="17"/>
      <c r="C9" s="17"/>
      <c r="D9" s="17"/>
      <c r="E9" s="17"/>
      <c r="F9" s="18">
        <f t="shared" si="1"/>
        <v>0</v>
      </c>
      <c r="G9" s="17">
        <v>3</v>
      </c>
      <c r="H9" s="17" t="s">
        <v>161</v>
      </c>
      <c r="I9" s="17">
        <v>0</v>
      </c>
      <c r="J9" s="17">
        <f>(WIS*2)</f>
        <v>0</v>
      </c>
      <c r="K9" s="19">
        <f t="shared" si="0"/>
        <v>0</v>
      </c>
      <c r="L9" s="19">
        <v>0</v>
      </c>
      <c r="M9" s="19">
        <v>0</v>
      </c>
      <c r="N9" s="19">
        <f t="shared" si="2"/>
        <v>0</v>
      </c>
      <c r="O9" s="19" t="s">
        <v>204</v>
      </c>
      <c r="P9" s="19">
        <f>5*I9</f>
        <v>0</v>
      </c>
    </row>
    <row r="10" spans="1:19" s="20" customFormat="1" x14ac:dyDescent="0.2">
      <c r="A10" s="17" t="s">
        <v>94</v>
      </c>
      <c r="B10" s="18" t="s">
        <v>141</v>
      </c>
      <c r="C10" s="18">
        <f>(1*I10)</f>
        <v>0</v>
      </c>
      <c r="D10" s="18"/>
      <c r="E10" s="18"/>
      <c r="F10" s="18">
        <f t="shared" si="1"/>
        <v>0</v>
      </c>
      <c r="G10" s="17">
        <v>5</v>
      </c>
      <c r="H10" s="17" t="s">
        <v>160</v>
      </c>
      <c r="I10" s="17">
        <v>0</v>
      </c>
      <c r="J10" s="17">
        <f>(INT*2)</f>
        <v>0</v>
      </c>
      <c r="K10" s="19">
        <f t="shared" si="0"/>
        <v>0</v>
      </c>
      <c r="L10" s="19">
        <v>0</v>
      </c>
      <c r="M10" s="19">
        <v>0</v>
      </c>
      <c r="N10" s="19">
        <f t="shared" si="2"/>
        <v>0</v>
      </c>
      <c r="O10" s="19" t="s">
        <v>205</v>
      </c>
      <c r="P10" s="19">
        <f>10*I10</f>
        <v>0</v>
      </c>
    </row>
    <row r="11" spans="1:19" s="20" customFormat="1" x14ac:dyDescent="0.2">
      <c r="A11" s="17" t="s">
        <v>95</v>
      </c>
      <c r="B11" s="18" t="s">
        <v>142</v>
      </c>
      <c r="C11" s="18">
        <f>(1*I11)</f>
        <v>0</v>
      </c>
      <c r="D11" s="18"/>
      <c r="E11" s="18"/>
      <c r="F11" s="18">
        <f t="shared" si="1"/>
        <v>0</v>
      </c>
      <c r="G11" s="17">
        <v>5</v>
      </c>
      <c r="H11" s="17" t="s">
        <v>160</v>
      </c>
      <c r="I11" s="17">
        <v>0</v>
      </c>
      <c r="J11" s="17">
        <f>(INT*2)</f>
        <v>0</v>
      </c>
      <c r="K11" s="19">
        <f t="shared" si="0"/>
        <v>0</v>
      </c>
      <c r="L11" s="19">
        <v>0</v>
      </c>
      <c r="M11" s="19">
        <v>0</v>
      </c>
      <c r="N11" s="19">
        <f t="shared" si="2"/>
        <v>0</v>
      </c>
      <c r="O11" s="19" t="s">
        <v>206</v>
      </c>
      <c r="P11" s="19">
        <f>10*I11</f>
        <v>0</v>
      </c>
    </row>
    <row r="12" spans="1:19" s="20" customFormat="1" x14ac:dyDescent="0.2">
      <c r="A12" s="17" t="s">
        <v>70</v>
      </c>
      <c r="B12" s="18" t="s">
        <v>139</v>
      </c>
      <c r="C12" s="18">
        <f>(1*I12)</f>
        <v>0</v>
      </c>
      <c r="D12" s="18">
        <f>(1*I12)</f>
        <v>0</v>
      </c>
      <c r="E12" s="18"/>
      <c r="F12" s="18">
        <f t="shared" si="1"/>
        <v>0</v>
      </c>
      <c r="G12" s="17">
        <v>3</v>
      </c>
      <c r="H12" s="17" t="s">
        <v>164</v>
      </c>
      <c r="I12" s="17">
        <v>0</v>
      </c>
      <c r="J12" s="17">
        <f>(CON*2)</f>
        <v>4</v>
      </c>
      <c r="K12" s="19">
        <f t="shared" si="0"/>
        <v>0</v>
      </c>
      <c r="L12" s="19">
        <v>0</v>
      </c>
      <c r="M12" s="19">
        <v>0</v>
      </c>
      <c r="N12" s="19">
        <f t="shared" si="2"/>
        <v>0</v>
      </c>
      <c r="O12" s="19"/>
      <c r="P12" s="19"/>
    </row>
    <row r="13" spans="1:19" s="20" customFormat="1" x14ac:dyDescent="0.2">
      <c r="A13" s="17" t="s">
        <v>67</v>
      </c>
      <c r="B13" s="18" t="s">
        <v>142</v>
      </c>
      <c r="C13" s="18">
        <f>(1*I13)</f>
        <v>0</v>
      </c>
      <c r="D13" s="18"/>
      <c r="E13" s="18"/>
      <c r="F13" s="18">
        <f t="shared" si="1"/>
        <v>0</v>
      </c>
      <c r="G13" s="17">
        <v>5</v>
      </c>
      <c r="H13" s="17" t="s">
        <v>160</v>
      </c>
      <c r="I13" s="17">
        <v>0</v>
      </c>
      <c r="J13" s="17">
        <f>(INT*2)</f>
        <v>0</v>
      </c>
      <c r="K13" s="19">
        <f t="shared" si="0"/>
        <v>0</v>
      </c>
      <c r="L13" s="19">
        <v>0</v>
      </c>
      <c r="M13" s="19">
        <v>0</v>
      </c>
      <c r="N13" s="19">
        <f t="shared" si="2"/>
        <v>0</v>
      </c>
      <c r="O13" s="19" t="s">
        <v>207</v>
      </c>
      <c r="P13" s="19">
        <f>5*I13</f>
        <v>0</v>
      </c>
    </row>
    <row r="14" spans="1:19" s="20" customFormat="1" x14ac:dyDescent="0.2">
      <c r="A14" s="17" t="s">
        <v>102</v>
      </c>
      <c r="B14" s="17"/>
      <c r="C14" s="17"/>
      <c r="D14" s="17"/>
      <c r="E14" s="17"/>
      <c r="F14" s="18">
        <f t="shared" si="1"/>
        <v>0</v>
      </c>
      <c r="G14" s="17">
        <v>4</v>
      </c>
      <c r="H14" s="17" t="s">
        <v>162</v>
      </c>
      <c r="I14" s="17">
        <v>0</v>
      </c>
      <c r="J14" s="17">
        <f>(STR*2)</f>
        <v>0</v>
      </c>
      <c r="K14" s="19">
        <f t="shared" si="0"/>
        <v>0</v>
      </c>
      <c r="L14" s="19">
        <v>0</v>
      </c>
      <c r="M14" s="19">
        <f>ARTA</f>
        <v>0</v>
      </c>
      <c r="N14" s="19">
        <f t="shared" si="2"/>
        <v>0</v>
      </c>
      <c r="O14" s="19"/>
      <c r="P14" s="19"/>
    </row>
    <row r="15" spans="1:19" s="20" customFormat="1" x14ac:dyDescent="0.2">
      <c r="A15" s="17" t="s">
        <v>71</v>
      </c>
      <c r="B15" s="18" t="s">
        <v>208</v>
      </c>
      <c r="C15" s="18">
        <f>(2*I15)</f>
        <v>0</v>
      </c>
      <c r="D15" s="18"/>
      <c r="E15" s="18"/>
      <c r="F15" s="18">
        <f t="shared" si="1"/>
        <v>0</v>
      </c>
      <c r="G15" s="17">
        <v>3</v>
      </c>
      <c r="H15" s="17" t="s">
        <v>162</v>
      </c>
      <c r="I15" s="17">
        <v>0</v>
      </c>
      <c r="J15" s="17">
        <f>(STR*2)</f>
        <v>0</v>
      </c>
      <c r="K15" s="19">
        <f t="shared" si="0"/>
        <v>0</v>
      </c>
      <c r="L15" s="19">
        <v>0</v>
      </c>
      <c r="M15" s="19">
        <v>0</v>
      </c>
      <c r="N15" s="19">
        <f t="shared" si="2"/>
        <v>0</v>
      </c>
      <c r="O15" s="19"/>
      <c r="P15" s="19"/>
    </row>
    <row r="16" spans="1:19" s="20" customFormat="1" x14ac:dyDescent="0.2">
      <c r="A16" s="17" t="s">
        <v>96</v>
      </c>
      <c r="B16" s="17"/>
      <c r="C16" s="17"/>
      <c r="D16" s="17"/>
      <c r="E16" s="17"/>
      <c r="F16" s="18">
        <f t="shared" si="1"/>
        <v>0</v>
      </c>
      <c r="G16" s="17">
        <v>5</v>
      </c>
      <c r="H16" s="17" t="s">
        <v>160</v>
      </c>
      <c r="I16" s="17">
        <v>0</v>
      </c>
      <c r="J16" s="17">
        <f>(INT*2)</f>
        <v>0</v>
      </c>
      <c r="K16" s="19">
        <f t="shared" si="0"/>
        <v>0</v>
      </c>
      <c r="L16" s="19">
        <v>0</v>
      </c>
      <c r="M16" s="19">
        <v>0</v>
      </c>
      <c r="N16" s="19">
        <f t="shared" si="2"/>
        <v>0</v>
      </c>
      <c r="O16" s="19"/>
      <c r="P16" s="19"/>
    </row>
    <row r="17" spans="1:16" s="20" customFormat="1" x14ac:dyDescent="0.2">
      <c r="A17" s="17" t="s">
        <v>72</v>
      </c>
      <c r="B17" s="17"/>
      <c r="C17" s="17"/>
      <c r="D17" s="17"/>
      <c r="E17" s="17"/>
      <c r="F17" s="18">
        <f t="shared" si="1"/>
        <v>0</v>
      </c>
      <c r="G17" s="17">
        <v>3</v>
      </c>
      <c r="H17" s="17" t="s">
        <v>159</v>
      </c>
      <c r="I17" s="17">
        <v>0</v>
      </c>
      <c r="J17" s="17">
        <f>(DEX*2)</f>
        <v>0</v>
      </c>
      <c r="K17" s="19">
        <f t="shared" si="0"/>
        <v>0</v>
      </c>
      <c r="L17" s="19">
        <v>0</v>
      </c>
      <c r="M17" s="19">
        <v>0</v>
      </c>
      <c r="N17" s="19">
        <f t="shared" si="2"/>
        <v>0</v>
      </c>
      <c r="O17" s="19"/>
      <c r="P17" s="19"/>
    </row>
    <row r="18" spans="1:16" s="20" customFormat="1" x14ac:dyDescent="0.2">
      <c r="A18" s="17" t="s">
        <v>43</v>
      </c>
      <c r="B18" s="17"/>
      <c r="C18" s="17"/>
      <c r="D18" s="17"/>
      <c r="E18" s="17"/>
      <c r="F18" s="18">
        <f t="shared" si="1"/>
        <v>0</v>
      </c>
      <c r="G18" s="17">
        <v>3</v>
      </c>
      <c r="H18" s="17" t="s">
        <v>160</v>
      </c>
      <c r="I18" s="17">
        <v>0</v>
      </c>
      <c r="J18" s="17">
        <f>(INT*2)</f>
        <v>0</v>
      </c>
      <c r="K18" s="19">
        <f t="shared" si="0"/>
        <v>0</v>
      </c>
      <c r="L18" s="19">
        <v>0</v>
      </c>
      <c r="M18" s="19">
        <v>0</v>
      </c>
      <c r="N18" s="19">
        <f t="shared" si="2"/>
        <v>0</v>
      </c>
      <c r="O18" s="19" t="s">
        <v>209</v>
      </c>
      <c r="P18" s="19">
        <f>-2*I18</f>
        <v>0</v>
      </c>
    </row>
    <row r="19" spans="1:16" s="20" customFormat="1" x14ac:dyDescent="0.2">
      <c r="A19" s="17" t="s">
        <v>82</v>
      </c>
      <c r="B19" s="17"/>
      <c r="C19" s="17"/>
      <c r="D19" s="17"/>
      <c r="E19" s="17"/>
      <c r="F19" s="18">
        <f t="shared" si="1"/>
        <v>0</v>
      </c>
      <c r="G19" s="17">
        <v>5</v>
      </c>
      <c r="H19" s="17" t="s">
        <v>159</v>
      </c>
      <c r="I19" s="17">
        <v>0</v>
      </c>
      <c r="J19" s="17">
        <f>(DEX*2)</f>
        <v>0</v>
      </c>
      <c r="K19" s="19">
        <f t="shared" si="0"/>
        <v>0</v>
      </c>
      <c r="L19" s="19">
        <v>0</v>
      </c>
      <c r="M19" s="19">
        <f>PALM</f>
        <v>0</v>
      </c>
      <c r="N19" s="19">
        <f t="shared" si="2"/>
        <v>0</v>
      </c>
      <c r="O19" s="19"/>
      <c r="P19" s="19"/>
    </row>
    <row r="20" spans="1:16" s="20" customFormat="1" x14ac:dyDescent="0.2">
      <c r="A20" s="17" t="s">
        <v>37</v>
      </c>
      <c r="B20" s="17"/>
      <c r="C20" s="17"/>
      <c r="D20" s="17"/>
      <c r="E20" s="17"/>
      <c r="F20" s="18">
        <f t="shared" si="1"/>
        <v>0</v>
      </c>
      <c r="G20" s="17">
        <v>1</v>
      </c>
      <c r="H20" s="17" t="s">
        <v>161</v>
      </c>
      <c r="I20" s="17">
        <v>0</v>
      </c>
      <c r="J20" s="17">
        <f>(WIS*2)</f>
        <v>0</v>
      </c>
      <c r="K20" s="19">
        <f t="shared" si="0"/>
        <v>0</v>
      </c>
      <c r="L20" s="19">
        <v>0</v>
      </c>
      <c r="M20" s="19">
        <f>ARTA</f>
        <v>0</v>
      </c>
      <c r="N20" s="19">
        <f t="shared" si="2"/>
        <v>0</v>
      </c>
      <c r="O20" s="19"/>
      <c r="P20" s="19"/>
    </row>
    <row r="21" spans="1:16" s="20" customFormat="1" x14ac:dyDescent="0.2">
      <c r="A21" s="17" t="s">
        <v>97</v>
      </c>
      <c r="B21" s="21" t="s">
        <v>142</v>
      </c>
      <c r="C21" s="18">
        <f>(1*I21)</f>
        <v>0</v>
      </c>
      <c r="D21" s="21"/>
      <c r="E21" s="21"/>
      <c r="F21" s="18">
        <f t="shared" si="1"/>
        <v>0</v>
      </c>
      <c r="G21" s="17">
        <v>5</v>
      </c>
      <c r="H21" s="17" t="s">
        <v>160</v>
      </c>
      <c r="I21" s="17">
        <v>0</v>
      </c>
      <c r="J21" s="17">
        <f>(INT*2)</f>
        <v>0</v>
      </c>
      <c r="K21" s="19">
        <f t="shared" si="0"/>
        <v>0</v>
      </c>
      <c r="L21" s="19">
        <v>0</v>
      </c>
      <c r="M21" s="19">
        <v>0</v>
      </c>
      <c r="N21" s="19">
        <f t="shared" si="2"/>
        <v>0</v>
      </c>
      <c r="O21" s="19" t="s">
        <v>210</v>
      </c>
      <c r="P21" s="19">
        <f>5*I22</f>
        <v>0</v>
      </c>
    </row>
    <row r="22" spans="1:16" s="20" customFormat="1" x14ac:dyDescent="0.2">
      <c r="A22" s="17" t="s">
        <v>56</v>
      </c>
      <c r="B22" s="17"/>
      <c r="C22" s="17"/>
      <c r="D22" s="17"/>
      <c r="E22" s="17"/>
      <c r="F22" s="18">
        <f t="shared" si="1"/>
        <v>0</v>
      </c>
      <c r="G22" s="17">
        <v>1</v>
      </c>
      <c r="H22" s="17" t="s">
        <v>159</v>
      </c>
      <c r="I22" s="17">
        <v>0</v>
      </c>
      <c r="J22" s="17">
        <f>(DEX*2)</f>
        <v>0</v>
      </c>
      <c r="K22" s="19">
        <f t="shared" si="0"/>
        <v>0</v>
      </c>
      <c r="L22" s="19">
        <v>0</v>
      </c>
      <c r="M22" s="19">
        <v>0</v>
      </c>
      <c r="N22" s="19">
        <f t="shared" si="2"/>
        <v>0</v>
      </c>
      <c r="O22" s="19"/>
      <c r="P22" s="19"/>
    </row>
    <row r="23" spans="1:16" s="20" customFormat="1" x14ac:dyDescent="0.2">
      <c r="A23" s="17" t="s">
        <v>84</v>
      </c>
      <c r="B23" s="17"/>
      <c r="C23" s="17"/>
      <c r="D23" s="17"/>
      <c r="E23" s="17"/>
      <c r="F23" s="18">
        <f t="shared" si="1"/>
        <v>0</v>
      </c>
      <c r="G23" s="17">
        <v>5</v>
      </c>
      <c r="H23" s="17" t="s">
        <v>161</v>
      </c>
      <c r="I23" s="17">
        <v>0</v>
      </c>
      <c r="J23" s="17">
        <f>(WIS*2)</f>
        <v>0</v>
      </c>
      <c r="K23" s="19">
        <f t="shared" si="0"/>
        <v>0</v>
      </c>
      <c r="L23" s="19">
        <v>0</v>
      </c>
      <c r="M23" s="19">
        <v>0</v>
      </c>
      <c r="N23" s="19">
        <f t="shared" si="2"/>
        <v>0</v>
      </c>
      <c r="O23" s="19"/>
      <c r="P23" s="19"/>
    </row>
    <row r="24" spans="1:16" s="20" customFormat="1" x14ac:dyDescent="0.2">
      <c r="A24" s="17" t="s">
        <v>212</v>
      </c>
      <c r="B24" s="17"/>
      <c r="C24" s="17"/>
      <c r="D24" s="17"/>
      <c r="E24" s="17"/>
      <c r="F24" s="18">
        <f t="shared" si="1"/>
        <v>0</v>
      </c>
      <c r="G24" s="17">
        <v>1</v>
      </c>
      <c r="H24" s="17" t="s">
        <v>161</v>
      </c>
      <c r="I24" s="17">
        <v>0</v>
      </c>
      <c r="J24" s="17">
        <f>(WIS*2)</f>
        <v>0</v>
      </c>
      <c r="K24" s="19">
        <f t="shared" si="0"/>
        <v>0</v>
      </c>
      <c r="L24" s="19">
        <v>0</v>
      </c>
      <c r="M24" s="19">
        <f>(HERB*3)</f>
        <v>0</v>
      </c>
      <c r="N24" s="19">
        <f t="shared" si="2"/>
        <v>0</v>
      </c>
      <c r="O24" s="19"/>
      <c r="P24" s="19"/>
    </row>
    <row r="25" spans="1:16" s="20" customFormat="1" x14ac:dyDescent="0.2">
      <c r="A25" s="17" t="s">
        <v>52</v>
      </c>
      <c r="B25" s="17"/>
      <c r="C25" s="17"/>
      <c r="D25" s="17"/>
      <c r="E25" s="17"/>
      <c r="F25" s="18">
        <f t="shared" si="1"/>
        <v>0</v>
      </c>
      <c r="G25" s="17">
        <v>3</v>
      </c>
      <c r="H25" s="17" t="s">
        <v>160</v>
      </c>
      <c r="I25" s="17">
        <v>0</v>
      </c>
      <c r="J25" s="17">
        <f>(INT*2)</f>
        <v>0</v>
      </c>
      <c r="K25" s="19">
        <f t="shared" si="0"/>
        <v>0</v>
      </c>
      <c r="L25" s="19">
        <v>0</v>
      </c>
      <c r="M25" s="19">
        <v>0</v>
      </c>
      <c r="N25" s="19">
        <f t="shared" si="2"/>
        <v>0</v>
      </c>
      <c r="O25" s="19"/>
      <c r="P25" s="19"/>
    </row>
    <row r="26" spans="1:16" s="20" customFormat="1" x14ac:dyDescent="0.2">
      <c r="A26" s="17" t="s">
        <v>28</v>
      </c>
      <c r="B26" s="17"/>
      <c r="C26" s="17"/>
      <c r="D26" s="17"/>
      <c r="E26" s="17"/>
      <c r="F26" s="18">
        <f t="shared" si="1"/>
        <v>0</v>
      </c>
      <c r="G26" s="17">
        <v>3</v>
      </c>
      <c r="H26" s="17" t="s">
        <v>159</v>
      </c>
      <c r="I26" s="17">
        <v>0</v>
      </c>
      <c r="J26" s="17">
        <f>(DEX*2)</f>
        <v>0</v>
      </c>
      <c r="K26" s="19">
        <f t="shared" si="0"/>
        <v>0</v>
      </c>
      <c r="L26" s="19">
        <v>0</v>
      </c>
      <c r="M26" s="19">
        <f>ARTA</f>
        <v>0</v>
      </c>
      <c r="N26" s="19">
        <f t="shared" si="2"/>
        <v>0</v>
      </c>
      <c r="O26" s="19"/>
      <c r="P26" s="19"/>
    </row>
    <row r="27" spans="1:16" s="20" customFormat="1" x14ac:dyDescent="0.2">
      <c r="A27" s="17" t="s">
        <v>53</v>
      </c>
      <c r="B27" s="17"/>
      <c r="C27" s="17"/>
      <c r="D27" s="17"/>
      <c r="E27" s="17"/>
      <c r="F27" s="18">
        <f t="shared" si="1"/>
        <v>0</v>
      </c>
      <c r="G27" s="17">
        <v>5</v>
      </c>
      <c r="H27" s="17" t="s">
        <v>161</v>
      </c>
      <c r="I27" s="17">
        <v>0</v>
      </c>
      <c r="J27" s="17">
        <f>(WIS*2)</f>
        <v>0</v>
      </c>
      <c r="K27" s="19">
        <f t="shared" si="0"/>
        <v>0</v>
      </c>
      <c r="L27" s="19">
        <v>0</v>
      </c>
      <c r="M27" s="19">
        <v>0</v>
      </c>
      <c r="N27" s="19">
        <f t="shared" si="2"/>
        <v>0</v>
      </c>
      <c r="O27" s="19"/>
      <c r="P27" s="19"/>
    </row>
    <row r="28" spans="1:16" s="20" customFormat="1" x14ac:dyDescent="0.2">
      <c r="A28" s="17" t="s">
        <v>203</v>
      </c>
      <c r="B28" s="17"/>
      <c r="C28" s="17"/>
      <c r="D28" s="17"/>
      <c r="E28" s="17"/>
      <c r="F28" s="18">
        <f t="shared" si="1"/>
        <v>0</v>
      </c>
      <c r="G28" s="17">
        <v>5</v>
      </c>
      <c r="H28" s="17" t="s">
        <v>161</v>
      </c>
      <c r="I28" s="17">
        <v>0</v>
      </c>
      <c r="J28" s="17">
        <f>(WIS*2)</f>
        <v>0</v>
      </c>
      <c r="K28" s="19">
        <f t="shared" si="0"/>
        <v>0</v>
      </c>
      <c r="L28" s="19">
        <v>0</v>
      </c>
      <c r="M28" s="19">
        <f>ARCT+STNM</f>
        <v>10</v>
      </c>
      <c r="N28" s="19">
        <f t="shared" si="2"/>
        <v>0</v>
      </c>
      <c r="O28" s="19"/>
      <c r="P28" s="19"/>
    </row>
    <row r="29" spans="1:16" s="20" customFormat="1" x14ac:dyDescent="0.2">
      <c r="A29" s="17" t="s">
        <v>54</v>
      </c>
      <c r="B29" s="17"/>
      <c r="C29" s="17"/>
      <c r="D29" s="17"/>
      <c r="E29" s="17"/>
      <c r="F29" s="18">
        <f t="shared" si="1"/>
        <v>0</v>
      </c>
      <c r="G29" s="17">
        <v>5</v>
      </c>
      <c r="H29" s="17" t="s">
        <v>163</v>
      </c>
      <c r="I29" s="17">
        <v>0</v>
      </c>
      <c r="J29" s="17">
        <f>(CHR*2)</f>
        <v>0</v>
      </c>
      <c r="K29" s="19">
        <f t="shared" si="0"/>
        <v>0</v>
      </c>
      <c r="L29" s="19">
        <v>0</v>
      </c>
      <c r="M29" s="19">
        <v>0</v>
      </c>
      <c r="N29" s="19">
        <f t="shared" si="2"/>
        <v>0</v>
      </c>
      <c r="O29" s="19"/>
      <c r="P29" s="19"/>
    </row>
    <row r="30" spans="1:16" s="20" customFormat="1" x14ac:dyDescent="0.2">
      <c r="A30" s="17" t="s">
        <v>64</v>
      </c>
      <c r="B30" s="17"/>
      <c r="C30" s="17"/>
      <c r="D30" s="17"/>
      <c r="E30" s="17"/>
      <c r="F30" s="18">
        <f t="shared" si="1"/>
        <v>0</v>
      </c>
      <c r="G30" s="17">
        <v>5</v>
      </c>
      <c r="H30" s="17" t="s">
        <v>160</v>
      </c>
      <c r="I30" s="17">
        <v>0</v>
      </c>
      <c r="J30" s="17">
        <f>(INT*2)</f>
        <v>0</v>
      </c>
      <c r="K30" s="19">
        <f t="shared" si="0"/>
        <v>0</v>
      </c>
      <c r="L30" s="19">
        <v>0</v>
      </c>
      <c r="M30" s="19">
        <f>BIOL+LMED</f>
        <v>0</v>
      </c>
      <c r="N30" s="19">
        <f t="shared" si="2"/>
        <v>0</v>
      </c>
      <c r="O30" s="19"/>
      <c r="P30" s="19"/>
    </row>
    <row r="31" spans="1:16" s="20" customFormat="1" x14ac:dyDescent="0.2">
      <c r="A31" s="17" t="s">
        <v>57</v>
      </c>
      <c r="B31" s="17"/>
      <c r="C31" s="17"/>
      <c r="D31" s="17"/>
      <c r="E31" s="17"/>
      <c r="F31" s="18">
        <f t="shared" si="1"/>
        <v>0</v>
      </c>
      <c r="G31" s="17">
        <v>1</v>
      </c>
      <c r="H31" s="17" t="s">
        <v>160</v>
      </c>
      <c r="I31" s="17">
        <v>0</v>
      </c>
      <c r="J31" s="17">
        <f>(INT*2)</f>
        <v>0</v>
      </c>
      <c r="K31" s="19">
        <f t="shared" si="0"/>
        <v>0</v>
      </c>
      <c r="L31" s="19">
        <v>0</v>
      </c>
      <c r="M31" s="19">
        <f>BIOL+LMED</f>
        <v>0</v>
      </c>
      <c r="N31" s="19">
        <f t="shared" si="2"/>
        <v>0</v>
      </c>
      <c r="O31" s="19"/>
      <c r="P31" s="19"/>
    </row>
    <row r="32" spans="1:16" s="20" customFormat="1" x14ac:dyDescent="0.2">
      <c r="A32" s="17" t="s">
        <v>58</v>
      </c>
      <c r="B32" s="17"/>
      <c r="C32" s="17"/>
      <c r="D32" s="17"/>
      <c r="E32" s="17"/>
      <c r="F32" s="18">
        <f t="shared" si="1"/>
        <v>0</v>
      </c>
      <c r="G32" s="17">
        <v>1</v>
      </c>
      <c r="H32" s="17" t="s">
        <v>161</v>
      </c>
      <c r="I32" s="17">
        <v>0</v>
      </c>
      <c r="J32" s="17">
        <f>(WIS*2)</f>
        <v>0</v>
      </c>
      <c r="K32" s="19">
        <f t="shared" si="0"/>
        <v>0</v>
      </c>
      <c r="L32" s="19">
        <v>0</v>
      </c>
      <c r="M32" s="19">
        <v>0</v>
      </c>
      <c r="N32" s="19">
        <f t="shared" si="2"/>
        <v>0</v>
      </c>
      <c r="O32" s="19"/>
      <c r="P32" s="19"/>
    </row>
    <row r="33" spans="1:23" s="20" customFormat="1" x14ac:dyDescent="0.2">
      <c r="A33" s="17" t="s">
        <v>55</v>
      </c>
      <c r="B33" s="17"/>
      <c r="C33" s="17"/>
      <c r="D33" s="17"/>
      <c r="E33" s="17"/>
      <c r="F33" s="18">
        <f t="shared" si="1"/>
        <v>0</v>
      </c>
      <c r="G33" s="17">
        <v>5</v>
      </c>
      <c r="H33" s="17" t="s">
        <v>159</v>
      </c>
      <c r="I33" s="17">
        <v>0</v>
      </c>
      <c r="J33" s="17">
        <f>(DEX*2)</f>
        <v>0</v>
      </c>
      <c r="K33" s="19">
        <f t="shared" si="0"/>
        <v>0</v>
      </c>
      <c r="L33" s="19">
        <v>0</v>
      </c>
      <c r="M33" s="19">
        <f>(ARTA*2)</f>
        <v>0</v>
      </c>
      <c r="N33" s="19">
        <f t="shared" si="2"/>
        <v>0</v>
      </c>
      <c r="O33" s="19"/>
      <c r="P33" s="19"/>
    </row>
    <row r="34" spans="1:23" s="20" customFormat="1" x14ac:dyDescent="0.2">
      <c r="A34" s="17" t="s">
        <v>59</v>
      </c>
      <c r="B34" s="17"/>
      <c r="C34" s="17"/>
      <c r="D34" s="17"/>
      <c r="E34" s="17"/>
      <c r="F34" s="18">
        <f t="shared" si="1"/>
        <v>0</v>
      </c>
      <c r="G34" s="17">
        <v>1</v>
      </c>
      <c r="H34" s="17" t="s">
        <v>160</v>
      </c>
      <c r="I34" s="17">
        <v>0</v>
      </c>
      <c r="J34" s="17">
        <f>(INT*2)</f>
        <v>0</v>
      </c>
      <c r="K34" s="19">
        <f t="shared" si="0"/>
        <v>0</v>
      </c>
      <c r="L34" s="19">
        <v>0</v>
      </c>
      <c r="M34" s="19">
        <v>0</v>
      </c>
      <c r="N34" s="19">
        <f t="shared" si="2"/>
        <v>0</v>
      </c>
      <c r="O34" s="19"/>
      <c r="P34" s="19"/>
      <c r="U34" s="41" t="s">
        <v>224</v>
      </c>
      <c r="V34" s="41"/>
      <c r="W34" s="41"/>
    </row>
    <row r="35" spans="1:23" s="20" customFormat="1" x14ac:dyDescent="0.2">
      <c r="A35" s="17" t="s">
        <v>74</v>
      </c>
      <c r="B35" s="17"/>
      <c r="C35" s="17"/>
      <c r="D35" s="17"/>
      <c r="E35" s="17"/>
      <c r="F35" s="18">
        <f t="shared" si="1"/>
        <v>0</v>
      </c>
      <c r="G35" s="17">
        <v>3</v>
      </c>
      <c r="H35" s="17" t="s">
        <v>162</v>
      </c>
      <c r="I35" s="17">
        <v>0</v>
      </c>
      <c r="J35" s="17">
        <f>(STR*2)</f>
        <v>0</v>
      </c>
      <c r="K35" s="19">
        <f t="shared" si="0"/>
        <v>0</v>
      </c>
      <c r="L35" s="19">
        <v>0</v>
      </c>
      <c r="M35" s="19">
        <v>0</v>
      </c>
      <c r="N35" s="19">
        <f t="shared" si="2"/>
        <v>0</v>
      </c>
      <c r="O35" s="19"/>
      <c r="P35" s="19"/>
      <c r="U35" s="20" t="s">
        <v>225</v>
      </c>
      <c r="V35" s="20">
        <f>1*I35</f>
        <v>0</v>
      </c>
    </row>
    <row r="36" spans="1:23" s="20" customFormat="1" x14ac:dyDescent="0.2">
      <c r="A36" s="17" t="s">
        <v>75</v>
      </c>
      <c r="B36" s="17"/>
      <c r="C36" s="17"/>
      <c r="D36" s="17"/>
      <c r="E36" s="17"/>
      <c r="F36" s="18">
        <f t="shared" si="1"/>
        <v>0</v>
      </c>
      <c r="G36" s="17">
        <v>3</v>
      </c>
      <c r="H36" s="17" t="s">
        <v>162</v>
      </c>
      <c r="I36" s="17">
        <v>0</v>
      </c>
      <c r="J36" s="17">
        <f>(STR*2)</f>
        <v>0</v>
      </c>
      <c r="K36" s="19">
        <f t="shared" ref="K36:K79" si="3">WB</f>
        <v>0</v>
      </c>
      <c r="L36" s="19">
        <v>0</v>
      </c>
      <c r="M36" s="19">
        <v>0</v>
      </c>
      <c r="N36" s="19">
        <f>((J36+K36+L36+M36)*I36)*I35</f>
        <v>0</v>
      </c>
      <c r="O36" s="19"/>
      <c r="P36" s="19"/>
      <c r="U36" s="20" t="s">
        <v>226</v>
      </c>
      <c r="V36" s="20">
        <f>(ROUNDDOWN((LVL/4),0)*2+2)*I36</f>
        <v>0</v>
      </c>
    </row>
    <row r="37" spans="1:23" s="20" customFormat="1" x14ac:dyDescent="0.2">
      <c r="A37" s="17" t="s">
        <v>76</v>
      </c>
      <c r="B37" s="18" t="s">
        <v>143</v>
      </c>
      <c r="C37" s="18">
        <f>(1*I37)</f>
        <v>0</v>
      </c>
      <c r="D37" s="18">
        <f>(1*I37)</f>
        <v>0</v>
      </c>
      <c r="E37" s="18">
        <f>(1*I37)</f>
        <v>0</v>
      </c>
      <c r="F37" s="18">
        <f t="shared" si="1"/>
        <v>0</v>
      </c>
      <c r="G37" s="17">
        <v>3</v>
      </c>
      <c r="H37" s="17" t="s">
        <v>159</v>
      </c>
      <c r="I37" s="17">
        <v>0</v>
      </c>
      <c r="J37" s="17">
        <f>(DEX*2)</f>
        <v>0</v>
      </c>
      <c r="K37" s="19">
        <f t="shared" si="3"/>
        <v>0</v>
      </c>
      <c r="L37" s="19">
        <v>0</v>
      </c>
      <c r="M37" s="19">
        <v>0</v>
      </c>
      <c r="N37" s="19">
        <f>((J37+K37+L37+M37)*I37)*I35*I36</f>
        <v>0</v>
      </c>
      <c r="O37" s="19"/>
      <c r="P37" s="19"/>
      <c r="U37" s="20" t="s">
        <v>227</v>
      </c>
      <c r="V37" s="20">
        <f>(ROUNDDOWN((LVL/3),0)+1)*I36</f>
        <v>0</v>
      </c>
    </row>
    <row r="38" spans="1:23" s="20" customFormat="1" x14ac:dyDescent="0.2">
      <c r="A38" s="17" t="s">
        <v>73</v>
      </c>
      <c r="B38" s="18"/>
      <c r="C38" s="18"/>
      <c r="D38" s="18"/>
      <c r="E38" s="18"/>
      <c r="F38" s="18">
        <f t="shared" si="1"/>
        <v>0</v>
      </c>
      <c r="G38" s="17">
        <v>3</v>
      </c>
      <c r="H38" s="17" t="s">
        <v>159</v>
      </c>
      <c r="I38" s="17">
        <v>0</v>
      </c>
      <c r="J38" s="17">
        <f>(DEX*2)</f>
        <v>0</v>
      </c>
      <c r="K38" s="19">
        <f t="shared" si="3"/>
        <v>0</v>
      </c>
      <c r="L38" s="19">
        <v>0</v>
      </c>
      <c r="M38" s="19">
        <v>0</v>
      </c>
      <c r="N38" s="19">
        <f>((J38+K38+L38+M38)*I38)*I35*I36*I37</f>
        <v>0</v>
      </c>
      <c r="O38" s="19"/>
      <c r="P38" s="19"/>
      <c r="U38" s="20" t="s">
        <v>228</v>
      </c>
      <c r="V38" s="20">
        <f>2*I36</f>
        <v>0</v>
      </c>
    </row>
    <row r="39" spans="1:23" s="20" customFormat="1" x14ac:dyDescent="0.2">
      <c r="A39" s="17" t="s">
        <v>105</v>
      </c>
      <c r="B39" s="17"/>
      <c r="C39" s="17"/>
      <c r="D39" s="17"/>
      <c r="E39" s="17"/>
      <c r="F39" s="18">
        <f t="shared" si="1"/>
        <v>0</v>
      </c>
      <c r="G39" s="17">
        <v>2</v>
      </c>
      <c r="H39" s="17" t="s">
        <v>161</v>
      </c>
      <c r="I39" s="17">
        <v>0</v>
      </c>
      <c r="J39" s="17">
        <f>(WIS*2)</f>
        <v>0</v>
      </c>
      <c r="K39" s="19">
        <f t="shared" si="3"/>
        <v>0</v>
      </c>
      <c r="L39" s="19">
        <v>0</v>
      </c>
      <c r="M39" s="19">
        <v>0</v>
      </c>
      <c r="N39" s="19">
        <f t="shared" si="2"/>
        <v>0</v>
      </c>
      <c r="O39" s="19" t="s">
        <v>211</v>
      </c>
      <c r="P39" s="19">
        <f>5*I39</f>
        <v>0</v>
      </c>
      <c r="U39" s="20" t="s">
        <v>229</v>
      </c>
      <c r="V39" s="20">
        <f>5*I38</f>
        <v>0</v>
      </c>
    </row>
    <row r="40" spans="1:23" s="20" customFormat="1" x14ac:dyDescent="0.2">
      <c r="A40" s="17" t="s">
        <v>44</v>
      </c>
      <c r="B40" s="18" t="s">
        <v>141</v>
      </c>
      <c r="C40" s="18">
        <f>(1*I40)</f>
        <v>0</v>
      </c>
      <c r="D40" s="18"/>
      <c r="E40" s="18"/>
      <c r="F40" s="18">
        <f t="shared" si="1"/>
        <v>0</v>
      </c>
      <c r="G40" s="17">
        <v>3</v>
      </c>
      <c r="H40" s="17" t="s">
        <v>160</v>
      </c>
      <c r="I40" s="17">
        <v>0</v>
      </c>
      <c r="J40" s="17">
        <f>(INT*2)</f>
        <v>0</v>
      </c>
      <c r="K40" s="19">
        <f t="shared" si="3"/>
        <v>0</v>
      </c>
      <c r="L40" s="19">
        <v>0</v>
      </c>
      <c r="M40" s="19">
        <v>0</v>
      </c>
      <c r="N40" s="19">
        <f t="shared" si="2"/>
        <v>0</v>
      </c>
      <c r="O40" s="19"/>
      <c r="P40" s="19"/>
    </row>
    <row r="41" spans="1:23" s="20" customFormat="1" x14ac:dyDescent="0.2">
      <c r="A41" s="17" t="s">
        <v>213</v>
      </c>
      <c r="B41" s="18"/>
      <c r="C41" s="18"/>
      <c r="D41" s="18"/>
      <c r="E41" s="18"/>
      <c r="F41" s="18">
        <f t="shared" ref="F41" si="4">(G41*I41)</f>
        <v>0</v>
      </c>
      <c r="G41" s="17">
        <v>3</v>
      </c>
      <c r="H41" s="17" t="s">
        <v>160</v>
      </c>
      <c r="I41" s="17">
        <v>0</v>
      </c>
      <c r="J41" s="17">
        <f>(INT*4)</f>
        <v>0</v>
      </c>
      <c r="K41" s="19">
        <f t="shared" si="3"/>
        <v>0</v>
      </c>
      <c r="L41" s="19">
        <v>0</v>
      </c>
      <c r="M41" s="19">
        <v>0</v>
      </c>
      <c r="N41" s="19">
        <f>(((J41+K41+L41+M41)*I41)*I40)</f>
        <v>0</v>
      </c>
      <c r="O41" s="19"/>
      <c r="P41" s="19"/>
    </row>
    <row r="42" spans="1:23" s="20" customFormat="1" x14ac:dyDescent="0.2">
      <c r="A42" s="17" t="s">
        <v>60</v>
      </c>
      <c r="B42" s="17"/>
      <c r="C42" s="17"/>
      <c r="D42" s="17"/>
      <c r="E42" s="17"/>
      <c r="F42" s="18">
        <f t="shared" si="1"/>
        <v>0</v>
      </c>
      <c r="G42" s="17">
        <v>1</v>
      </c>
      <c r="H42" s="17" t="s">
        <v>159</v>
      </c>
      <c r="I42" s="17">
        <v>0</v>
      </c>
      <c r="J42" s="17">
        <f>(DEX*2)</f>
        <v>0</v>
      </c>
      <c r="K42" s="19">
        <f t="shared" si="3"/>
        <v>0</v>
      </c>
      <c r="L42" s="19">
        <v>0</v>
      </c>
      <c r="M42" s="19">
        <f>AHB</f>
        <v>0</v>
      </c>
      <c r="N42" s="19">
        <f t="shared" si="2"/>
        <v>0</v>
      </c>
      <c r="O42" s="19"/>
      <c r="P42" s="19"/>
    </row>
    <row r="43" spans="1:23" s="20" customFormat="1" x14ac:dyDescent="0.2">
      <c r="A43" s="17" t="s">
        <v>31</v>
      </c>
      <c r="B43" s="17"/>
      <c r="C43" s="17"/>
      <c r="D43" s="17"/>
      <c r="E43" s="17"/>
      <c r="F43" s="18">
        <f t="shared" si="1"/>
        <v>0</v>
      </c>
      <c r="G43" s="17">
        <v>3</v>
      </c>
      <c r="H43" s="17" t="s">
        <v>159</v>
      </c>
      <c r="I43" s="17">
        <v>0</v>
      </c>
      <c r="J43" s="17">
        <f>(DEX*2)</f>
        <v>0</v>
      </c>
      <c r="K43" s="19">
        <f t="shared" si="3"/>
        <v>0</v>
      </c>
      <c r="L43" s="19">
        <v>0</v>
      </c>
      <c r="M43" s="19">
        <f>AHB</f>
        <v>0</v>
      </c>
      <c r="N43" s="19">
        <f t="shared" si="2"/>
        <v>0</v>
      </c>
      <c r="O43" s="19"/>
      <c r="P43" s="19"/>
    </row>
    <row r="44" spans="1:23" s="20" customFormat="1" x14ac:dyDescent="0.2">
      <c r="A44" s="17" t="s">
        <v>77</v>
      </c>
      <c r="B44" s="17"/>
      <c r="C44" s="17"/>
      <c r="D44" s="17"/>
      <c r="E44" s="17"/>
      <c r="F44" s="18">
        <f t="shared" si="1"/>
        <v>0</v>
      </c>
      <c r="G44" s="17">
        <v>3</v>
      </c>
      <c r="H44" s="17" t="s">
        <v>159</v>
      </c>
      <c r="I44" s="17">
        <v>0</v>
      </c>
      <c r="J44" s="17">
        <f>(DEX*2)</f>
        <v>0</v>
      </c>
      <c r="K44" s="19">
        <f t="shared" si="3"/>
        <v>0</v>
      </c>
      <c r="L44" s="19">
        <v>0</v>
      </c>
      <c r="M44" s="19">
        <v>0</v>
      </c>
      <c r="N44" s="19">
        <f t="shared" si="2"/>
        <v>0</v>
      </c>
      <c r="O44" s="19"/>
      <c r="P44" s="19"/>
    </row>
    <row r="45" spans="1:23" s="20" customFormat="1" x14ac:dyDescent="0.2">
      <c r="A45" s="17" t="s">
        <v>38</v>
      </c>
      <c r="B45" s="17"/>
      <c r="C45" s="17"/>
      <c r="D45" s="17"/>
      <c r="E45" s="17"/>
      <c r="F45" s="18">
        <f t="shared" si="1"/>
        <v>0</v>
      </c>
      <c r="G45" s="17">
        <v>3</v>
      </c>
      <c r="H45" s="17" t="s">
        <v>160</v>
      </c>
      <c r="I45" s="17">
        <v>0</v>
      </c>
      <c r="J45" s="17">
        <f>(INT*2)</f>
        <v>0</v>
      </c>
      <c r="K45" s="19">
        <f t="shared" si="3"/>
        <v>0</v>
      </c>
      <c r="L45" s="19">
        <v>0</v>
      </c>
      <c r="M45" s="19">
        <v>0</v>
      </c>
      <c r="N45" s="19">
        <f t="shared" si="2"/>
        <v>0</v>
      </c>
      <c r="O45" s="19"/>
      <c r="P45" s="19"/>
    </row>
    <row r="46" spans="1:23" s="20" customFormat="1" x14ac:dyDescent="0.2">
      <c r="A46" s="17" t="s">
        <v>38</v>
      </c>
      <c r="B46" s="17"/>
      <c r="C46" s="17"/>
      <c r="D46" s="17"/>
      <c r="E46" s="17"/>
      <c r="F46" s="18">
        <f t="shared" ref="F46:F48" si="5">(G46*I46)</f>
        <v>0</v>
      </c>
      <c r="G46" s="17">
        <v>3</v>
      </c>
      <c r="H46" s="17" t="s">
        <v>160</v>
      </c>
      <c r="I46" s="17">
        <v>0</v>
      </c>
      <c r="J46" s="17">
        <f>(INT*2)</f>
        <v>0</v>
      </c>
      <c r="K46" s="19">
        <f t="shared" si="3"/>
        <v>0</v>
      </c>
      <c r="L46" s="19">
        <v>0</v>
      </c>
      <c r="M46" s="19">
        <v>0</v>
      </c>
      <c r="N46" s="19">
        <f t="shared" ref="N46:N48" si="6">((J46+K46+L46+M46)*I46)</f>
        <v>0</v>
      </c>
      <c r="O46" s="19"/>
      <c r="P46" s="19"/>
    </row>
    <row r="47" spans="1:23" s="20" customFormat="1" x14ac:dyDescent="0.2">
      <c r="A47" s="17" t="s">
        <v>38</v>
      </c>
      <c r="B47" s="17"/>
      <c r="C47" s="17"/>
      <c r="D47" s="17"/>
      <c r="E47" s="17"/>
      <c r="F47" s="18">
        <f t="shared" si="5"/>
        <v>0</v>
      </c>
      <c r="G47" s="17">
        <v>3</v>
      </c>
      <c r="H47" s="17" t="s">
        <v>160</v>
      </c>
      <c r="I47" s="17">
        <v>0</v>
      </c>
      <c r="J47" s="17">
        <f>(INT*2)</f>
        <v>0</v>
      </c>
      <c r="K47" s="19">
        <f t="shared" si="3"/>
        <v>0</v>
      </c>
      <c r="L47" s="19">
        <v>0</v>
      </c>
      <c r="M47" s="19">
        <v>0</v>
      </c>
      <c r="N47" s="19">
        <f t="shared" si="6"/>
        <v>0</v>
      </c>
      <c r="O47" s="19"/>
      <c r="P47" s="19"/>
    </row>
    <row r="48" spans="1:23" s="20" customFormat="1" x14ac:dyDescent="0.2">
      <c r="A48" s="17" t="s">
        <v>38</v>
      </c>
      <c r="B48" s="17"/>
      <c r="C48" s="17"/>
      <c r="D48" s="17"/>
      <c r="E48" s="17"/>
      <c r="F48" s="18">
        <f t="shared" si="5"/>
        <v>0</v>
      </c>
      <c r="G48" s="17">
        <v>3</v>
      </c>
      <c r="H48" s="17" t="s">
        <v>160</v>
      </c>
      <c r="I48" s="17">
        <v>0</v>
      </c>
      <c r="J48" s="17">
        <f>(INT*2)</f>
        <v>0</v>
      </c>
      <c r="K48" s="19">
        <f t="shared" si="3"/>
        <v>0</v>
      </c>
      <c r="L48" s="19">
        <v>0</v>
      </c>
      <c r="M48" s="19">
        <v>0</v>
      </c>
      <c r="N48" s="19">
        <f t="shared" si="6"/>
        <v>0</v>
      </c>
      <c r="O48" s="19"/>
      <c r="P48" s="19"/>
    </row>
    <row r="49" spans="1:16" s="20" customFormat="1" x14ac:dyDescent="0.2">
      <c r="A49" s="17" t="s">
        <v>214</v>
      </c>
      <c r="B49" s="17"/>
      <c r="C49" s="17"/>
      <c r="D49" s="17"/>
      <c r="E49" s="17"/>
      <c r="F49" s="18">
        <f t="shared" si="1"/>
        <v>0</v>
      </c>
      <c r="G49" s="17">
        <v>3</v>
      </c>
      <c r="H49" s="17" t="s">
        <v>161</v>
      </c>
      <c r="I49" s="17">
        <v>0</v>
      </c>
      <c r="J49" s="17">
        <f>(WIS*2)</f>
        <v>0</v>
      </c>
      <c r="K49" s="19">
        <f t="shared" si="3"/>
        <v>0</v>
      </c>
      <c r="L49" s="19">
        <v>0</v>
      </c>
      <c r="M49" s="19">
        <v>0</v>
      </c>
      <c r="N49" s="19">
        <f t="shared" si="2"/>
        <v>0</v>
      </c>
      <c r="O49" s="19"/>
      <c r="P49" s="19"/>
    </row>
    <row r="50" spans="1:16" s="20" customFormat="1" x14ac:dyDescent="0.2">
      <c r="A50" s="17" t="s">
        <v>215</v>
      </c>
      <c r="B50" s="17"/>
      <c r="C50" s="17"/>
      <c r="D50" s="17"/>
      <c r="E50" s="17"/>
      <c r="F50" s="18">
        <f t="shared" ref="F50:F52" si="7">(G50*I50)</f>
        <v>0</v>
      </c>
      <c r="G50" s="17">
        <v>3</v>
      </c>
      <c r="H50" s="17" t="s">
        <v>161</v>
      </c>
      <c r="I50" s="17">
        <v>0</v>
      </c>
      <c r="J50" s="17">
        <f>(WIS*2)</f>
        <v>0</v>
      </c>
      <c r="K50" s="19">
        <f t="shared" si="3"/>
        <v>0</v>
      </c>
      <c r="L50" s="19">
        <v>0</v>
      </c>
      <c r="M50" s="19">
        <v>0</v>
      </c>
      <c r="N50" s="19">
        <f t="shared" ref="N50:N52" si="8">((J50+K50+L50+M50)*I50)</f>
        <v>0</v>
      </c>
      <c r="O50" s="19"/>
      <c r="P50" s="19"/>
    </row>
    <row r="51" spans="1:16" s="20" customFormat="1" x14ac:dyDescent="0.2">
      <c r="A51" s="17" t="s">
        <v>215</v>
      </c>
      <c r="B51" s="17"/>
      <c r="C51" s="17"/>
      <c r="D51" s="17"/>
      <c r="E51" s="17"/>
      <c r="F51" s="18">
        <f t="shared" si="7"/>
        <v>0</v>
      </c>
      <c r="G51" s="17">
        <v>3</v>
      </c>
      <c r="H51" s="17" t="s">
        <v>161</v>
      </c>
      <c r="I51" s="17">
        <v>0</v>
      </c>
      <c r="J51" s="17">
        <f>(WIS*2)</f>
        <v>0</v>
      </c>
      <c r="K51" s="19">
        <f t="shared" si="3"/>
        <v>0</v>
      </c>
      <c r="L51" s="19">
        <v>0</v>
      </c>
      <c r="M51" s="19">
        <v>0</v>
      </c>
      <c r="N51" s="19">
        <f t="shared" si="8"/>
        <v>0</v>
      </c>
      <c r="O51" s="19"/>
      <c r="P51" s="19"/>
    </row>
    <row r="52" spans="1:16" s="20" customFormat="1" x14ac:dyDescent="0.2">
      <c r="A52" s="17" t="s">
        <v>214</v>
      </c>
      <c r="B52" s="17"/>
      <c r="C52" s="17"/>
      <c r="D52" s="17"/>
      <c r="E52" s="17"/>
      <c r="F52" s="18">
        <f t="shared" si="7"/>
        <v>0</v>
      </c>
      <c r="G52" s="17">
        <v>3</v>
      </c>
      <c r="H52" s="17" t="s">
        <v>161</v>
      </c>
      <c r="I52" s="17">
        <v>0</v>
      </c>
      <c r="J52" s="17">
        <f>(WIS*2)</f>
        <v>0</v>
      </c>
      <c r="K52" s="19">
        <f t="shared" si="3"/>
        <v>0</v>
      </c>
      <c r="L52" s="19">
        <v>0</v>
      </c>
      <c r="M52" s="19">
        <v>0</v>
      </c>
      <c r="N52" s="19">
        <f t="shared" si="8"/>
        <v>0</v>
      </c>
      <c r="O52" s="19"/>
      <c r="P52" s="19"/>
    </row>
    <row r="53" spans="1:16" s="20" customFormat="1" x14ac:dyDescent="0.2">
      <c r="A53" s="17" t="s">
        <v>45</v>
      </c>
      <c r="B53" s="17"/>
      <c r="C53" s="17"/>
      <c r="D53" s="17"/>
      <c r="E53" s="17"/>
      <c r="F53" s="18">
        <f t="shared" si="1"/>
        <v>0</v>
      </c>
      <c r="G53" s="17">
        <v>3</v>
      </c>
      <c r="H53" s="17" t="s">
        <v>160</v>
      </c>
      <c r="I53" s="17">
        <v>0</v>
      </c>
      <c r="J53" s="17">
        <f t="shared" ref="J53:J59" si="9">(INT*2)</f>
        <v>0</v>
      </c>
      <c r="K53" s="19">
        <f t="shared" si="3"/>
        <v>0</v>
      </c>
      <c r="L53" s="19">
        <v>0</v>
      </c>
      <c r="M53" s="19">
        <v>0</v>
      </c>
      <c r="N53" s="19">
        <f t="shared" si="2"/>
        <v>0</v>
      </c>
      <c r="O53" s="19"/>
      <c r="P53" s="19"/>
    </row>
    <row r="54" spans="1:16" s="20" customFormat="1" x14ac:dyDescent="0.2">
      <c r="A54" s="17" t="s">
        <v>45</v>
      </c>
      <c r="B54" s="17"/>
      <c r="C54" s="17"/>
      <c r="D54" s="17"/>
      <c r="E54" s="17"/>
      <c r="F54" s="18">
        <f t="shared" ref="F54:F57" si="10">(G54*I54)</f>
        <v>0</v>
      </c>
      <c r="G54" s="17">
        <v>3</v>
      </c>
      <c r="H54" s="17" t="s">
        <v>160</v>
      </c>
      <c r="I54" s="17">
        <v>0</v>
      </c>
      <c r="J54" s="17">
        <f t="shared" si="9"/>
        <v>0</v>
      </c>
      <c r="K54" s="19">
        <f t="shared" si="3"/>
        <v>0</v>
      </c>
      <c r="L54" s="19">
        <v>0</v>
      </c>
      <c r="M54" s="19">
        <v>0</v>
      </c>
      <c r="N54" s="19">
        <f t="shared" ref="N54:N57" si="11">((J54+K54+L54+M54)*I54)</f>
        <v>0</v>
      </c>
      <c r="O54" s="19"/>
      <c r="P54" s="19"/>
    </row>
    <row r="55" spans="1:16" s="20" customFormat="1" x14ac:dyDescent="0.2">
      <c r="A55" s="17" t="s">
        <v>45</v>
      </c>
      <c r="B55" s="17"/>
      <c r="C55" s="17"/>
      <c r="D55" s="17"/>
      <c r="E55" s="17"/>
      <c r="F55" s="18">
        <f t="shared" si="10"/>
        <v>0</v>
      </c>
      <c r="G55" s="17">
        <v>3</v>
      </c>
      <c r="H55" s="17" t="s">
        <v>160</v>
      </c>
      <c r="I55" s="17">
        <v>0</v>
      </c>
      <c r="J55" s="17">
        <f t="shared" si="9"/>
        <v>0</v>
      </c>
      <c r="K55" s="19">
        <f t="shared" si="3"/>
        <v>0</v>
      </c>
      <c r="L55" s="19">
        <v>0</v>
      </c>
      <c r="M55" s="19">
        <v>0</v>
      </c>
      <c r="N55" s="19">
        <f t="shared" si="11"/>
        <v>0</v>
      </c>
      <c r="O55" s="19"/>
      <c r="P55" s="19"/>
    </row>
    <row r="56" spans="1:16" s="20" customFormat="1" x14ac:dyDescent="0.2">
      <c r="A56" s="17" t="s">
        <v>45</v>
      </c>
      <c r="B56" s="17"/>
      <c r="C56" s="17"/>
      <c r="D56" s="17"/>
      <c r="E56" s="17"/>
      <c r="F56" s="18">
        <f t="shared" si="10"/>
        <v>0</v>
      </c>
      <c r="G56" s="17">
        <v>3</v>
      </c>
      <c r="H56" s="17" t="s">
        <v>160</v>
      </c>
      <c r="I56" s="17">
        <v>0</v>
      </c>
      <c r="J56" s="17">
        <f t="shared" si="9"/>
        <v>0</v>
      </c>
      <c r="K56" s="19">
        <f t="shared" si="3"/>
        <v>0</v>
      </c>
      <c r="L56" s="19">
        <v>0</v>
      </c>
      <c r="M56" s="19">
        <v>0</v>
      </c>
      <c r="N56" s="19">
        <f t="shared" si="11"/>
        <v>0</v>
      </c>
      <c r="O56" s="19"/>
      <c r="P56" s="19"/>
    </row>
    <row r="57" spans="1:16" s="20" customFormat="1" x14ac:dyDescent="0.2">
      <c r="A57" s="17" t="s">
        <v>45</v>
      </c>
      <c r="B57" s="17"/>
      <c r="C57" s="17"/>
      <c r="D57" s="17"/>
      <c r="E57" s="17"/>
      <c r="F57" s="18">
        <f t="shared" si="10"/>
        <v>0</v>
      </c>
      <c r="G57" s="17">
        <v>3</v>
      </c>
      <c r="H57" s="17" t="s">
        <v>160</v>
      </c>
      <c r="I57" s="17">
        <v>0</v>
      </c>
      <c r="J57" s="17">
        <f t="shared" si="9"/>
        <v>0</v>
      </c>
      <c r="K57" s="19">
        <f t="shared" si="3"/>
        <v>0</v>
      </c>
      <c r="L57" s="19">
        <v>0</v>
      </c>
      <c r="M57" s="19">
        <v>0</v>
      </c>
      <c r="N57" s="19">
        <f t="shared" si="11"/>
        <v>0</v>
      </c>
      <c r="O57" s="19"/>
      <c r="P57" s="19"/>
    </row>
    <row r="58" spans="1:16" s="20" customFormat="1" x14ac:dyDescent="0.2">
      <c r="A58" s="17" t="s">
        <v>195</v>
      </c>
      <c r="B58" s="18" t="s">
        <v>142</v>
      </c>
      <c r="C58" s="18">
        <f>(1*I58)</f>
        <v>0</v>
      </c>
      <c r="D58" s="18"/>
      <c r="E58" s="18"/>
      <c r="F58" s="18">
        <f t="shared" ref="F58" si="12">(G58*I58)</f>
        <v>0</v>
      </c>
      <c r="G58" s="17">
        <v>3</v>
      </c>
      <c r="H58" s="17" t="s">
        <v>160</v>
      </c>
      <c r="I58" s="17">
        <v>0</v>
      </c>
      <c r="J58" s="17">
        <f t="shared" si="9"/>
        <v>0</v>
      </c>
      <c r="K58" s="19">
        <f t="shared" si="3"/>
        <v>0</v>
      </c>
      <c r="L58" s="19">
        <v>0</v>
      </c>
      <c r="M58" s="19">
        <f>AHB</f>
        <v>0</v>
      </c>
      <c r="N58" s="19">
        <f t="shared" ref="N58" si="13">((J58+K58+L58+M58)*I58)</f>
        <v>0</v>
      </c>
      <c r="O58" s="19"/>
      <c r="P58" s="19"/>
    </row>
    <row r="59" spans="1:16" s="20" customFormat="1" x14ac:dyDescent="0.2">
      <c r="A59" s="17" t="s">
        <v>46</v>
      </c>
      <c r="B59" s="18" t="s">
        <v>142</v>
      </c>
      <c r="C59" s="18">
        <f>(1*I59)</f>
        <v>0</v>
      </c>
      <c r="D59" s="18"/>
      <c r="E59" s="18"/>
      <c r="F59" s="18">
        <f t="shared" si="1"/>
        <v>0</v>
      </c>
      <c r="G59" s="17">
        <v>3</v>
      </c>
      <c r="H59" s="17" t="s">
        <v>160</v>
      </c>
      <c r="I59" s="17">
        <v>0</v>
      </c>
      <c r="J59" s="17">
        <f t="shared" si="9"/>
        <v>0</v>
      </c>
      <c r="K59" s="19">
        <f t="shared" si="3"/>
        <v>0</v>
      </c>
      <c r="L59" s="19">
        <v>0</v>
      </c>
      <c r="M59" s="19">
        <v>0</v>
      </c>
      <c r="N59" s="19">
        <f t="shared" si="2"/>
        <v>0</v>
      </c>
      <c r="O59" s="19"/>
      <c r="P59" s="19"/>
    </row>
    <row r="60" spans="1:16" s="20" customFormat="1" x14ac:dyDescent="0.2">
      <c r="A60" s="17" t="s">
        <v>48</v>
      </c>
      <c r="B60" s="18" t="s">
        <v>142</v>
      </c>
      <c r="C60" s="18">
        <f>(1*I60)</f>
        <v>0</v>
      </c>
      <c r="D60" s="18"/>
      <c r="E60" s="18"/>
      <c r="F60" s="18">
        <f t="shared" si="1"/>
        <v>0</v>
      </c>
      <c r="G60" s="17">
        <v>3</v>
      </c>
      <c r="H60" s="17" t="s">
        <v>161</v>
      </c>
      <c r="I60" s="17">
        <v>0</v>
      </c>
      <c r="J60" s="17">
        <f>(WIS*2)</f>
        <v>0</v>
      </c>
      <c r="K60" s="19">
        <f t="shared" si="3"/>
        <v>0</v>
      </c>
      <c r="L60" s="19">
        <v>0</v>
      </c>
      <c r="M60" s="19">
        <f>ARTA</f>
        <v>0</v>
      </c>
      <c r="N60" s="19">
        <f t="shared" si="2"/>
        <v>0</v>
      </c>
      <c r="O60" s="19"/>
      <c r="P60" s="19"/>
    </row>
    <row r="61" spans="1:16" s="20" customFormat="1" x14ac:dyDescent="0.2">
      <c r="A61" s="17" t="s">
        <v>147</v>
      </c>
      <c r="B61" s="18" t="s">
        <v>142</v>
      </c>
      <c r="C61" s="18">
        <f>(1*I61)</f>
        <v>0</v>
      </c>
      <c r="D61" s="18"/>
      <c r="E61" s="18"/>
      <c r="F61" s="18">
        <f t="shared" si="1"/>
        <v>0</v>
      </c>
      <c r="G61" s="17">
        <v>3</v>
      </c>
      <c r="H61" s="17" t="s">
        <v>160</v>
      </c>
      <c r="I61" s="17">
        <v>0</v>
      </c>
      <c r="J61" s="17">
        <f t="shared" ref="J61:J72" si="14">(INT*2)</f>
        <v>0</v>
      </c>
      <c r="K61" s="19">
        <f t="shared" si="3"/>
        <v>0</v>
      </c>
      <c r="L61" s="19">
        <v>0</v>
      </c>
      <c r="M61" s="19">
        <v>0</v>
      </c>
      <c r="N61" s="19">
        <f t="shared" si="2"/>
        <v>0</v>
      </c>
      <c r="O61" s="19"/>
      <c r="P61" s="19"/>
    </row>
    <row r="62" spans="1:16" s="20" customFormat="1" x14ac:dyDescent="0.2">
      <c r="A62" s="17" t="s">
        <v>47</v>
      </c>
      <c r="B62" s="18" t="s">
        <v>142</v>
      </c>
      <c r="C62" s="18">
        <f>(1*I62)</f>
        <v>0</v>
      </c>
      <c r="D62" s="18"/>
      <c r="E62" s="18"/>
      <c r="F62" s="18">
        <f t="shared" si="1"/>
        <v>0</v>
      </c>
      <c r="G62" s="17">
        <v>3</v>
      </c>
      <c r="H62" s="17" t="s">
        <v>160</v>
      </c>
      <c r="I62" s="17">
        <v>0</v>
      </c>
      <c r="J62" s="17">
        <f t="shared" si="14"/>
        <v>0</v>
      </c>
      <c r="K62" s="19">
        <f t="shared" si="3"/>
        <v>0</v>
      </c>
      <c r="L62" s="19">
        <v>0</v>
      </c>
      <c r="M62" s="19">
        <v>0</v>
      </c>
      <c r="N62" s="19">
        <f t="shared" si="2"/>
        <v>0</v>
      </c>
      <c r="O62" s="19"/>
      <c r="P62" s="19"/>
    </row>
    <row r="63" spans="1:16" s="20" customFormat="1" x14ac:dyDescent="0.2">
      <c r="A63" s="17" t="s">
        <v>153</v>
      </c>
      <c r="B63" s="18" t="s">
        <v>142</v>
      </c>
      <c r="C63" s="18">
        <f t="shared" ref="C63:C72" si="15">(1*I63)</f>
        <v>0</v>
      </c>
      <c r="D63" s="18"/>
      <c r="E63" s="18"/>
      <c r="F63" s="18">
        <f t="shared" si="1"/>
        <v>0</v>
      </c>
      <c r="G63" s="17">
        <v>3</v>
      </c>
      <c r="H63" s="17" t="s">
        <v>160</v>
      </c>
      <c r="I63" s="17">
        <v>0</v>
      </c>
      <c r="J63" s="17">
        <f t="shared" si="14"/>
        <v>0</v>
      </c>
      <c r="K63" s="19">
        <f t="shared" si="3"/>
        <v>0</v>
      </c>
      <c r="L63" s="19">
        <v>0</v>
      </c>
      <c r="M63" s="19">
        <v>0</v>
      </c>
      <c r="N63" s="19">
        <f t="shared" si="2"/>
        <v>0</v>
      </c>
      <c r="O63" s="19"/>
      <c r="P63" s="19"/>
    </row>
    <row r="64" spans="1:16" s="20" customFormat="1" x14ac:dyDescent="0.2">
      <c r="A64" s="17" t="s">
        <v>66</v>
      </c>
      <c r="B64" s="18" t="s">
        <v>142</v>
      </c>
      <c r="C64" s="18">
        <f t="shared" si="15"/>
        <v>0</v>
      </c>
      <c r="D64" s="18"/>
      <c r="E64" s="18"/>
      <c r="F64" s="18">
        <f t="shared" si="1"/>
        <v>0</v>
      </c>
      <c r="G64" s="17">
        <v>5</v>
      </c>
      <c r="H64" s="17" t="s">
        <v>160</v>
      </c>
      <c r="I64" s="17">
        <v>0</v>
      </c>
      <c r="J64" s="17">
        <f t="shared" si="14"/>
        <v>0</v>
      </c>
      <c r="K64" s="19">
        <f t="shared" si="3"/>
        <v>0</v>
      </c>
      <c r="L64" s="19">
        <v>0</v>
      </c>
      <c r="M64" s="19">
        <v>0</v>
      </c>
      <c r="N64" s="19">
        <f t="shared" si="2"/>
        <v>0</v>
      </c>
      <c r="O64" s="19" t="s">
        <v>216</v>
      </c>
      <c r="P64" s="19">
        <f>10*I64</f>
        <v>0</v>
      </c>
    </row>
    <row r="65" spans="1:16" s="20" customFormat="1" x14ac:dyDescent="0.2">
      <c r="A65" s="17" t="s">
        <v>144</v>
      </c>
      <c r="B65" s="18" t="s">
        <v>142</v>
      </c>
      <c r="C65" s="18">
        <f t="shared" si="15"/>
        <v>0</v>
      </c>
      <c r="D65" s="18"/>
      <c r="E65" s="18"/>
      <c r="F65" s="18">
        <f t="shared" si="1"/>
        <v>0</v>
      </c>
      <c r="G65" s="17">
        <v>3</v>
      </c>
      <c r="H65" s="17" t="s">
        <v>160</v>
      </c>
      <c r="I65" s="17">
        <v>0</v>
      </c>
      <c r="J65" s="17">
        <f t="shared" si="14"/>
        <v>0</v>
      </c>
      <c r="K65" s="19">
        <f t="shared" si="3"/>
        <v>0</v>
      </c>
      <c r="L65" s="19">
        <v>0</v>
      </c>
      <c r="M65" s="19">
        <f>BIOL</f>
        <v>0</v>
      </c>
      <c r="N65" s="19">
        <f t="shared" si="2"/>
        <v>0</v>
      </c>
      <c r="O65" s="19"/>
      <c r="P65" s="19"/>
    </row>
    <row r="66" spans="1:16" s="20" customFormat="1" x14ac:dyDescent="0.2">
      <c r="A66" s="17" t="s">
        <v>49</v>
      </c>
      <c r="B66" s="18" t="s">
        <v>142</v>
      </c>
      <c r="C66" s="18">
        <f t="shared" si="15"/>
        <v>0</v>
      </c>
      <c r="D66" s="18"/>
      <c r="E66" s="18"/>
      <c r="F66" s="18">
        <f t="shared" si="1"/>
        <v>0</v>
      </c>
      <c r="G66" s="17">
        <v>3</v>
      </c>
      <c r="H66" s="17" t="s">
        <v>160</v>
      </c>
      <c r="I66" s="17">
        <v>0</v>
      </c>
      <c r="J66" s="17">
        <f t="shared" si="14"/>
        <v>0</v>
      </c>
      <c r="K66" s="19">
        <f t="shared" si="3"/>
        <v>0</v>
      </c>
      <c r="L66" s="19">
        <v>0</v>
      </c>
      <c r="M66" s="19">
        <v>0</v>
      </c>
      <c r="N66" s="19">
        <f t="shared" si="2"/>
        <v>0</v>
      </c>
      <c r="O66" s="19" t="s">
        <v>217</v>
      </c>
      <c r="P66" s="19">
        <f>10*I66</f>
        <v>0</v>
      </c>
    </row>
    <row r="67" spans="1:16" s="20" customFormat="1" x14ac:dyDescent="0.2">
      <c r="A67" s="17" t="s">
        <v>50</v>
      </c>
      <c r="B67" s="18" t="s">
        <v>142</v>
      </c>
      <c r="C67" s="18">
        <f t="shared" si="15"/>
        <v>0</v>
      </c>
      <c r="D67" s="18"/>
      <c r="E67" s="18"/>
      <c r="F67" s="18">
        <f t="shared" si="1"/>
        <v>0</v>
      </c>
      <c r="G67" s="17">
        <v>3</v>
      </c>
      <c r="H67" s="17" t="s">
        <v>160</v>
      </c>
      <c r="I67" s="17">
        <v>0</v>
      </c>
      <c r="J67" s="17">
        <f t="shared" si="14"/>
        <v>0</v>
      </c>
      <c r="K67" s="19">
        <f t="shared" si="3"/>
        <v>0</v>
      </c>
      <c r="L67" s="19">
        <v>0</v>
      </c>
      <c r="M67" s="19">
        <v>0</v>
      </c>
      <c r="N67" s="19">
        <f t="shared" si="2"/>
        <v>0</v>
      </c>
      <c r="O67" s="19"/>
      <c r="P67" s="19"/>
    </row>
    <row r="68" spans="1:16" s="20" customFormat="1" x14ac:dyDescent="0.2">
      <c r="A68" s="17" t="s">
        <v>51</v>
      </c>
      <c r="B68" s="18" t="s">
        <v>142</v>
      </c>
      <c r="C68" s="18">
        <f t="shared" si="15"/>
        <v>0</v>
      </c>
      <c r="D68" s="18"/>
      <c r="E68" s="18"/>
      <c r="F68" s="18">
        <f t="shared" si="1"/>
        <v>0</v>
      </c>
      <c r="G68" s="17">
        <v>3</v>
      </c>
      <c r="H68" s="17" t="s">
        <v>160</v>
      </c>
      <c r="I68" s="17">
        <v>0</v>
      </c>
      <c r="J68" s="17">
        <f t="shared" si="14"/>
        <v>0</v>
      </c>
      <c r="K68" s="19">
        <f t="shared" si="3"/>
        <v>0</v>
      </c>
      <c r="L68" s="19">
        <v>0</v>
      </c>
      <c r="M68" s="19">
        <v>0</v>
      </c>
      <c r="N68" s="19">
        <f t="shared" si="2"/>
        <v>0</v>
      </c>
      <c r="O68" s="19"/>
      <c r="P68" s="19"/>
    </row>
    <row r="69" spans="1:16" s="20" customFormat="1" x14ac:dyDescent="0.2">
      <c r="A69" s="17" t="s">
        <v>150</v>
      </c>
      <c r="B69" s="18" t="s">
        <v>142</v>
      </c>
      <c r="C69" s="18">
        <f t="shared" si="15"/>
        <v>0</v>
      </c>
      <c r="D69" s="18"/>
      <c r="E69" s="18"/>
      <c r="F69" s="18">
        <f t="shared" si="1"/>
        <v>0</v>
      </c>
      <c r="G69" s="17">
        <v>3</v>
      </c>
      <c r="H69" s="17" t="s">
        <v>160</v>
      </c>
      <c r="I69" s="17">
        <v>0</v>
      </c>
      <c r="J69" s="17">
        <f t="shared" si="14"/>
        <v>0</v>
      </c>
      <c r="K69" s="19">
        <f t="shared" si="3"/>
        <v>0</v>
      </c>
      <c r="L69" s="19">
        <v>0</v>
      </c>
      <c r="M69" s="19">
        <v>0</v>
      </c>
      <c r="N69" s="19">
        <f t="shared" si="2"/>
        <v>0</v>
      </c>
      <c r="O69" s="19"/>
      <c r="P69" s="19"/>
    </row>
    <row r="70" spans="1:16" s="20" customFormat="1" x14ac:dyDescent="0.2">
      <c r="A70" s="17" t="s">
        <v>98</v>
      </c>
      <c r="B70" s="18" t="s">
        <v>142</v>
      </c>
      <c r="C70" s="18">
        <f t="shared" si="15"/>
        <v>0</v>
      </c>
      <c r="D70" s="18"/>
      <c r="E70" s="18"/>
      <c r="F70" s="18">
        <f t="shared" si="1"/>
        <v>0</v>
      </c>
      <c r="G70" s="17">
        <v>5</v>
      </c>
      <c r="H70" s="17" t="s">
        <v>160</v>
      </c>
      <c r="I70" s="17">
        <v>0</v>
      </c>
      <c r="J70" s="17">
        <f t="shared" si="14"/>
        <v>0</v>
      </c>
      <c r="K70" s="19">
        <f t="shared" si="3"/>
        <v>0</v>
      </c>
      <c r="L70" s="19">
        <v>0</v>
      </c>
      <c r="M70" s="19">
        <v>0</v>
      </c>
      <c r="N70" s="19">
        <f t="shared" si="2"/>
        <v>0</v>
      </c>
      <c r="O70" s="19"/>
      <c r="P70" s="19"/>
    </row>
    <row r="71" spans="1:16" s="20" customFormat="1" x14ac:dyDescent="0.2">
      <c r="A71" s="17" t="s">
        <v>33</v>
      </c>
      <c r="B71" s="17"/>
      <c r="C71" s="17"/>
      <c r="D71" s="17"/>
      <c r="E71" s="17"/>
      <c r="F71" s="18">
        <f t="shared" si="1"/>
        <v>0</v>
      </c>
      <c r="G71" s="17">
        <v>5</v>
      </c>
      <c r="H71" s="17" t="s">
        <v>160</v>
      </c>
      <c r="I71" s="17">
        <v>0</v>
      </c>
      <c r="J71" s="17">
        <f t="shared" si="14"/>
        <v>0</v>
      </c>
      <c r="K71" s="19">
        <f t="shared" si="3"/>
        <v>0</v>
      </c>
      <c r="L71" s="19">
        <v>0</v>
      </c>
      <c r="M71" s="19">
        <v>0</v>
      </c>
      <c r="N71" s="19">
        <f t="shared" si="2"/>
        <v>0</v>
      </c>
      <c r="O71" s="19"/>
      <c r="P71" s="19"/>
    </row>
    <row r="72" spans="1:16" s="20" customFormat="1" x14ac:dyDescent="0.2">
      <c r="A72" s="17" t="s">
        <v>65</v>
      </c>
      <c r="B72" s="18" t="s">
        <v>141</v>
      </c>
      <c r="C72" s="18">
        <f t="shared" si="15"/>
        <v>0</v>
      </c>
      <c r="D72" s="18"/>
      <c r="E72" s="18"/>
      <c r="F72" s="18">
        <f t="shared" si="1"/>
        <v>0</v>
      </c>
      <c r="G72" s="17">
        <v>5</v>
      </c>
      <c r="H72" s="17" t="s">
        <v>160</v>
      </c>
      <c r="I72" s="17">
        <v>0</v>
      </c>
      <c r="J72" s="17">
        <f t="shared" si="14"/>
        <v>0</v>
      </c>
      <c r="K72" s="19">
        <f t="shared" si="3"/>
        <v>0</v>
      </c>
      <c r="L72" s="19">
        <v>0</v>
      </c>
      <c r="M72" s="19">
        <f>BIOL+LMED</f>
        <v>0</v>
      </c>
      <c r="N72" s="19">
        <f t="shared" si="2"/>
        <v>0</v>
      </c>
      <c r="O72" s="19"/>
      <c r="P72" s="19"/>
    </row>
    <row r="73" spans="1:16" s="20" customFormat="1" x14ac:dyDescent="0.2">
      <c r="A73" s="17" t="s">
        <v>39</v>
      </c>
      <c r="B73" s="17"/>
      <c r="C73" s="17"/>
      <c r="D73" s="17"/>
      <c r="E73" s="17"/>
      <c r="F73" s="18">
        <f t="shared" si="1"/>
        <v>0</v>
      </c>
      <c r="G73" s="17">
        <v>3</v>
      </c>
      <c r="H73" s="17" t="s">
        <v>159</v>
      </c>
      <c r="I73" s="17">
        <v>0</v>
      </c>
      <c r="J73" s="17">
        <f>(DEX*2)</f>
        <v>0</v>
      </c>
      <c r="K73" s="19">
        <f t="shared" si="3"/>
        <v>0</v>
      </c>
      <c r="L73" s="19">
        <v>0</v>
      </c>
      <c r="M73" s="19">
        <f>ARTA</f>
        <v>0</v>
      </c>
      <c r="N73" s="19">
        <f t="shared" si="2"/>
        <v>0</v>
      </c>
      <c r="O73" s="19"/>
      <c r="P73" s="19"/>
    </row>
    <row r="74" spans="1:16" s="20" customFormat="1" x14ac:dyDescent="0.2">
      <c r="A74" s="17" t="s">
        <v>29</v>
      </c>
      <c r="B74" s="17"/>
      <c r="C74" s="17"/>
      <c r="D74" s="17"/>
      <c r="E74" s="17"/>
      <c r="F74" s="18">
        <f t="shared" si="1"/>
        <v>0</v>
      </c>
      <c r="G74" s="17">
        <v>3</v>
      </c>
      <c r="H74" s="17" t="s">
        <v>159</v>
      </c>
      <c r="I74" s="17">
        <v>0</v>
      </c>
      <c r="J74" s="17">
        <f>(DEX*2)</f>
        <v>0</v>
      </c>
      <c r="K74" s="19">
        <f t="shared" si="3"/>
        <v>0</v>
      </c>
      <c r="L74" s="19">
        <v>0</v>
      </c>
      <c r="M74" s="19">
        <f>ARTA+LMUS</f>
        <v>0</v>
      </c>
      <c r="N74" s="19">
        <f t="shared" si="2"/>
        <v>0</v>
      </c>
      <c r="O74" s="19"/>
      <c r="P74" s="19"/>
    </row>
    <row r="75" spans="1:16" s="20" customFormat="1" x14ac:dyDescent="0.2">
      <c r="A75" s="17" t="s">
        <v>106</v>
      </c>
      <c r="B75" s="17"/>
      <c r="C75" s="17"/>
      <c r="D75" s="17"/>
      <c r="E75" s="17"/>
      <c r="F75" s="18">
        <f t="shared" si="1"/>
        <v>0</v>
      </c>
      <c r="G75" s="17">
        <v>2</v>
      </c>
      <c r="H75" s="17" t="s">
        <v>160</v>
      </c>
      <c r="I75" s="17">
        <v>0</v>
      </c>
      <c r="J75" s="17">
        <f>(INT*2)</f>
        <v>0</v>
      </c>
      <c r="K75" s="19">
        <f t="shared" si="3"/>
        <v>0</v>
      </c>
      <c r="L75" s="19">
        <v>0</v>
      </c>
      <c r="M75" s="19">
        <f>ASTL+ASTR</f>
        <v>0</v>
      </c>
      <c r="N75" s="19">
        <f t="shared" si="2"/>
        <v>0</v>
      </c>
      <c r="O75" s="19"/>
      <c r="P75" s="19"/>
    </row>
    <row r="76" spans="1:16" s="20" customFormat="1" x14ac:dyDescent="0.2">
      <c r="A76" s="17" t="s">
        <v>107</v>
      </c>
      <c r="B76" s="17"/>
      <c r="C76" s="17"/>
      <c r="D76" s="17"/>
      <c r="E76" s="17"/>
      <c r="F76" s="18">
        <f t="shared" si="1"/>
        <v>0</v>
      </c>
      <c r="G76" s="17">
        <v>2</v>
      </c>
      <c r="H76" s="17" t="s">
        <v>160</v>
      </c>
      <c r="I76" s="17">
        <v>0</v>
      </c>
      <c r="J76" s="17">
        <f>(INT*2)</f>
        <v>0</v>
      </c>
      <c r="K76" s="19">
        <f t="shared" si="3"/>
        <v>0</v>
      </c>
      <c r="L76" s="19">
        <v>0</v>
      </c>
      <c r="M76" s="19">
        <f>ASTL+ASTR</f>
        <v>0</v>
      </c>
      <c r="N76" s="19">
        <f t="shared" si="2"/>
        <v>0</v>
      </c>
      <c r="O76" s="19"/>
      <c r="P76" s="19"/>
    </row>
    <row r="77" spans="1:16" s="20" customFormat="1" x14ac:dyDescent="0.2">
      <c r="A77" s="17" t="s">
        <v>40</v>
      </c>
      <c r="B77" s="18" t="s">
        <v>145</v>
      </c>
      <c r="C77" s="18">
        <f t="shared" ref="C77" si="16">(1*I77)</f>
        <v>0</v>
      </c>
      <c r="D77" s="18"/>
      <c r="E77" s="18"/>
      <c r="F77" s="18">
        <f>((G77*I77)+BUSS)</f>
        <v>0</v>
      </c>
      <c r="G77" s="17">
        <v>3</v>
      </c>
      <c r="H77" s="17" t="s">
        <v>163</v>
      </c>
      <c r="I77" s="17">
        <v>0</v>
      </c>
      <c r="J77" s="17">
        <f>(CHR*2)</f>
        <v>0</v>
      </c>
      <c r="K77" s="19">
        <f t="shared" si="3"/>
        <v>0</v>
      </c>
      <c r="L77" s="19">
        <v>0</v>
      </c>
      <c r="M77" s="19">
        <f>ANT</f>
        <v>0</v>
      </c>
      <c r="N77" s="19">
        <f t="shared" si="2"/>
        <v>0</v>
      </c>
      <c r="O77" s="19"/>
      <c r="P77" s="19"/>
    </row>
    <row r="78" spans="1:16" s="20" customFormat="1" x14ac:dyDescent="0.2">
      <c r="A78" s="17" t="s">
        <v>83</v>
      </c>
      <c r="B78" s="17"/>
      <c r="C78" s="17"/>
      <c r="D78" s="17"/>
      <c r="E78" s="17"/>
      <c r="F78" s="18">
        <f t="shared" si="1"/>
        <v>0</v>
      </c>
      <c r="G78" s="17">
        <v>5</v>
      </c>
      <c r="H78" s="17" t="s">
        <v>159</v>
      </c>
      <c r="I78" s="17">
        <v>0</v>
      </c>
      <c r="J78" s="17">
        <f>(DEX*2)</f>
        <v>0</v>
      </c>
      <c r="K78" s="19">
        <f t="shared" si="3"/>
        <v>0</v>
      </c>
      <c r="L78" s="19">
        <v>0</v>
      </c>
      <c r="M78" s="19">
        <v>0</v>
      </c>
      <c r="N78" s="19">
        <f t="shared" si="2"/>
        <v>0</v>
      </c>
      <c r="O78" s="19" t="s">
        <v>218</v>
      </c>
      <c r="P78" s="19">
        <f>10*I78</f>
        <v>0</v>
      </c>
    </row>
    <row r="79" spans="1:16" s="20" customFormat="1" x14ac:dyDescent="0.2">
      <c r="A79" s="17" t="s">
        <v>99</v>
      </c>
      <c r="B79" s="21" t="s">
        <v>142</v>
      </c>
      <c r="C79" s="18">
        <f t="shared" ref="C79" si="17">(1*I79)</f>
        <v>0</v>
      </c>
      <c r="D79" s="21"/>
      <c r="E79" s="21"/>
      <c r="F79" s="18">
        <f t="shared" si="1"/>
        <v>0</v>
      </c>
      <c r="G79" s="17">
        <v>5</v>
      </c>
      <c r="H79" s="17" t="s">
        <v>160</v>
      </c>
      <c r="I79" s="17">
        <v>0</v>
      </c>
      <c r="J79" s="17">
        <f>(INT*2)</f>
        <v>0</v>
      </c>
      <c r="K79" s="19">
        <f t="shared" si="3"/>
        <v>0</v>
      </c>
      <c r="L79" s="19">
        <v>0</v>
      </c>
      <c r="M79" s="19">
        <v>0</v>
      </c>
      <c r="N79" s="19">
        <f t="shared" si="2"/>
        <v>0</v>
      </c>
      <c r="O79" s="19"/>
      <c r="P79" s="19"/>
    </row>
    <row r="80" spans="1:16" s="20" customFormat="1" x14ac:dyDescent="0.2">
      <c r="A80" s="17" t="s">
        <v>85</v>
      </c>
      <c r="B80" s="17"/>
      <c r="C80" s="17"/>
      <c r="D80" s="17"/>
      <c r="E80" s="17"/>
      <c r="F80" s="18">
        <f t="shared" si="1"/>
        <v>0</v>
      </c>
      <c r="G80" s="17">
        <v>5</v>
      </c>
      <c r="H80" s="17" t="s">
        <v>159</v>
      </c>
      <c r="I80" s="17">
        <v>0</v>
      </c>
      <c r="J80" s="17">
        <f>(DEX*2)</f>
        <v>0</v>
      </c>
      <c r="K80" s="19">
        <f t="shared" ref="K80:K122" si="18">WB</f>
        <v>0</v>
      </c>
      <c r="L80" s="19">
        <v>0</v>
      </c>
      <c r="M80" s="19">
        <v>0</v>
      </c>
      <c r="N80" s="19">
        <f t="shared" si="2"/>
        <v>0</v>
      </c>
      <c r="O80" s="19"/>
      <c r="P80" s="19"/>
    </row>
    <row r="81" spans="1:16" s="20" customFormat="1" x14ac:dyDescent="0.2">
      <c r="A81" s="17" t="s">
        <v>86</v>
      </c>
      <c r="B81" s="17"/>
      <c r="C81" s="17"/>
      <c r="D81" s="17"/>
      <c r="E81" s="17"/>
      <c r="F81" s="18">
        <f t="shared" ref="F81:F122" si="19">(G81*I81)</f>
        <v>0</v>
      </c>
      <c r="G81" s="17">
        <v>5</v>
      </c>
      <c r="H81" s="17" t="s">
        <v>159</v>
      </c>
      <c r="I81" s="17">
        <v>0</v>
      </c>
      <c r="J81" s="17">
        <f>(DEX*2)</f>
        <v>0</v>
      </c>
      <c r="K81" s="19">
        <f t="shared" si="18"/>
        <v>0</v>
      </c>
      <c r="L81" s="19">
        <v>0</v>
      </c>
      <c r="M81" s="19">
        <v>0</v>
      </c>
      <c r="N81" s="19">
        <f t="shared" ref="N81:N122" si="20">((J81+K81+L81+M81)*I81)</f>
        <v>0</v>
      </c>
      <c r="O81" s="19"/>
      <c r="P81" s="19"/>
    </row>
    <row r="82" spans="1:16" s="20" customFormat="1" x14ac:dyDescent="0.2">
      <c r="A82" s="17" t="s">
        <v>87</v>
      </c>
      <c r="B82" s="17"/>
      <c r="C82" s="17"/>
      <c r="D82" s="17"/>
      <c r="E82" s="17"/>
      <c r="F82" s="18">
        <f t="shared" si="19"/>
        <v>0</v>
      </c>
      <c r="G82" s="17">
        <v>5</v>
      </c>
      <c r="H82" s="17" t="s">
        <v>159</v>
      </c>
      <c r="I82" s="17">
        <v>0</v>
      </c>
      <c r="J82" s="17">
        <f>(DEX*2)</f>
        <v>0</v>
      </c>
      <c r="K82" s="19">
        <f t="shared" si="18"/>
        <v>0</v>
      </c>
      <c r="L82" s="19">
        <v>0</v>
      </c>
      <c r="M82" s="19">
        <v>0</v>
      </c>
      <c r="N82" s="19">
        <f t="shared" si="20"/>
        <v>0</v>
      </c>
      <c r="O82" s="19"/>
      <c r="P82" s="19"/>
    </row>
    <row r="83" spans="1:16" s="20" customFormat="1" x14ac:dyDescent="0.2">
      <c r="A83" s="17" t="s">
        <v>41</v>
      </c>
      <c r="B83" s="18" t="s">
        <v>145</v>
      </c>
      <c r="C83" s="18">
        <f t="shared" ref="C83" si="21">(1*I83)</f>
        <v>0</v>
      </c>
      <c r="D83" s="18"/>
      <c r="E83" s="18"/>
      <c r="F83" s="18">
        <f t="shared" si="19"/>
        <v>0</v>
      </c>
      <c r="G83" s="17">
        <v>3</v>
      </c>
      <c r="H83" s="17" t="s">
        <v>163</v>
      </c>
      <c r="I83" s="17">
        <v>0</v>
      </c>
      <c r="J83" s="17">
        <f>(CHR*2)</f>
        <v>0</v>
      </c>
      <c r="K83" s="19">
        <f t="shared" si="18"/>
        <v>0</v>
      </c>
      <c r="L83" s="19">
        <v>0</v>
      </c>
      <c r="M83" s="19">
        <v>0</v>
      </c>
      <c r="N83" s="19">
        <f t="shared" si="20"/>
        <v>0</v>
      </c>
      <c r="O83" s="19"/>
      <c r="P83" s="19"/>
    </row>
    <row r="84" spans="1:16" s="20" customFormat="1" x14ac:dyDescent="0.2">
      <c r="A84" s="17" t="s">
        <v>152</v>
      </c>
      <c r="B84" s="17"/>
      <c r="C84" s="17"/>
      <c r="D84" s="17"/>
      <c r="E84" s="17"/>
      <c r="F84" s="18">
        <f t="shared" si="19"/>
        <v>0</v>
      </c>
      <c r="G84" s="17">
        <v>1</v>
      </c>
      <c r="H84" s="17" t="s">
        <v>159</v>
      </c>
      <c r="I84" s="17">
        <v>0</v>
      </c>
      <c r="J84" s="17">
        <f>(DEX*2)</f>
        <v>0</v>
      </c>
      <c r="K84" s="19">
        <f t="shared" si="18"/>
        <v>0</v>
      </c>
      <c r="L84" s="19">
        <v>0</v>
      </c>
      <c r="M84" s="19">
        <v>0</v>
      </c>
      <c r="N84" s="19">
        <f t="shared" si="20"/>
        <v>0</v>
      </c>
      <c r="O84" s="19"/>
      <c r="P84" s="19"/>
    </row>
    <row r="85" spans="1:16" s="20" customFormat="1" x14ac:dyDescent="0.2">
      <c r="A85" s="17" t="s">
        <v>78</v>
      </c>
      <c r="B85" s="17"/>
      <c r="C85" s="17"/>
      <c r="D85" s="17"/>
      <c r="E85" s="17"/>
      <c r="F85" s="18">
        <f t="shared" si="19"/>
        <v>0</v>
      </c>
      <c r="G85" s="17">
        <v>3</v>
      </c>
      <c r="H85" s="17" t="s">
        <v>164</v>
      </c>
      <c r="I85" s="17">
        <v>0</v>
      </c>
      <c r="J85" s="17">
        <f>(CON*2)</f>
        <v>4</v>
      </c>
      <c r="K85" s="19">
        <f t="shared" si="18"/>
        <v>0</v>
      </c>
      <c r="L85" s="19">
        <v>0</v>
      </c>
      <c r="M85" s="19">
        <v>0</v>
      </c>
      <c r="N85" s="19">
        <f t="shared" si="20"/>
        <v>0</v>
      </c>
      <c r="O85" s="19"/>
      <c r="P85" s="19"/>
    </row>
    <row r="86" spans="1:16" s="20" customFormat="1" x14ac:dyDescent="0.2">
      <c r="A86" s="17" t="s">
        <v>79</v>
      </c>
      <c r="B86" s="17"/>
      <c r="C86" s="17"/>
      <c r="D86" s="17"/>
      <c r="E86" s="17"/>
      <c r="F86" s="18">
        <f t="shared" si="19"/>
        <v>0</v>
      </c>
      <c r="G86" s="17">
        <v>3</v>
      </c>
      <c r="H86" s="17" t="s">
        <v>162</v>
      </c>
      <c r="I86" s="17">
        <v>0</v>
      </c>
      <c r="J86" s="17">
        <f>(STR*2)</f>
        <v>0</v>
      </c>
      <c r="K86" s="19">
        <f t="shared" si="18"/>
        <v>0</v>
      </c>
      <c r="L86" s="19">
        <v>0</v>
      </c>
      <c r="M86" s="19">
        <v>0</v>
      </c>
      <c r="N86" s="19">
        <f t="shared" si="20"/>
        <v>0</v>
      </c>
      <c r="O86" s="19"/>
      <c r="P86" s="19"/>
    </row>
    <row r="87" spans="1:16" s="20" customFormat="1" x14ac:dyDescent="0.2">
      <c r="A87" s="17" t="s">
        <v>103</v>
      </c>
      <c r="B87" s="17"/>
      <c r="C87" s="17"/>
      <c r="D87" s="17"/>
      <c r="E87" s="17"/>
      <c r="F87" s="18">
        <f t="shared" si="19"/>
        <v>0</v>
      </c>
      <c r="G87" s="17">
        <v>4</v>
      </c>
      <c r="H87" s="17" t="s">
        <v>159</v>
      </c>
      <c r="I87" s="17">
        <v>0</v>
      </c>
      <c r="J87" s="17">
        <f>(DEX*2)</f>
        <v>0</v>
      </c>
      <c r="K87" s="19">
        <f t="shared" si="18"/>
        <v>0</v>
      </c>
      <c r="L87" s="19">
        <v>0</v>
      </c>
      <c r="M87" s="19">
        <f>ARTA</f>
        <v>0</v>
      </c>
      <c r="N87" s="19">
        <f t="shared" si="20"/>
        <v>0</v>
      </c>
      <c r="O87" s="19"/>
      <c r="P87" s="19"/>
    </row>
    <row r="88" spans="1:16" s="20" customFormat="1" x14ac:dyDescent="0.2">
      <c r="A88" s="17" t="s">
        <v>61</v>
      </c>
      <c r="B88" s="17"/>
      <c r="C88" s="17"/>
      <c r="D88" s="17"/>
      <c r="E88" s="17"/>
      <c r="F88" s="18">
        <f t="shared" si="19"/>
        <v>0</v>
      </c>
      <c r="G88" s="17">
        <v>1</v>
      </c>
      <c r="H88" s="17" t="s">
        <v>161</v>
      </c>
      <c r="I88" s="17">
        <v>0</v>
      </c>
      <c r="J88" s="17">
        <f>(WIS*2)</f>
        <v>0</v>
      </c>
      <c r="K88" s="19">
        <f t="shared" si="18"/>
        <v>0</v>
      </c>
      <c r="L88" s="19">
        <v>0</v>
      </c>
      <c r="M88" s="19">
        <f>ARCH</f>
        <v>0</v>
      </c>
      <c r="N88" s="19">
        <f t="shared" si="20"/>
        <v>0</v>
      </c>
      <c r="O88" s="19"/>
      <c r="P88" s="19"/>
    </row>
    <row r="89" spans="1:16" s="20" customFormat="1" x14ac:dyDescent="0.2">
      <c r="A89" s="17" t="s">
        <v>62</v>
      </c>
      <c r="B89" s="17"/>
      <c r="C89" s="17"/>
      <c r="D89" s="17"/>
      <c r="E89" s="17"/>
      <c r="F89" s="18">
        <f t="shared" si="19"/>
        <v>0</v>
      </c>
      <c r="G89" s="17">
        <v>1</v>
      </c>
      <c r="H89" s="17" t="s">
        <v>159</v>
      </c>
      <c r="I89" s="17">
        <v>0</v>
      </c>
      <c r="J89" s="17">
        <f>(DEX*2)</f>
        <v>0</v>
      </c>
      <c r="K89" s="19">
        <f t="shared" si="18"/>
        <v>0</v>
      </c>
      <c r="L89" s="19">
        <v>0</v>
      </c>
      <c r="M89" s="19">
        <v>0</v>
      </c>
      <c r="N89" s="19">
        <f t="shared" si="20"/>
        <v>0</v>
      </c>
      <c r="O89" s="19"/>
      <c r="P89" s="19"/>
    </row>
    <row r="90" spans="1:16" s="20" customFormat="1" x14ac:dyDescent="0.2">
      <c r="A90" s="17" t="s">
        <v>42</v>
      </c>
      <c r="B90" s="18" t="s">
        <v>146</v>
      </c>
      <c r="C90" s="18">
        <f t="shared" ref="C90:C91" si="22">(1*I90)</f>
        <v>0</v>
      </c>
      <c r="D90" s="18"/>
      <c r="E90" s="18"/>
      <c r="F90" s="18">
        <f t="shared" si="19"/>
        <v>0</v>
      </c>
      <c r="G90" s="17">
        <v>3</v>
      </c>
      <c r="H90" s="17" t="s">
        <v>159</v>
      </c>
      <c r="I90" s="17">
        <v>0</v>
      </c>
      <c r="J90" s="17">
        <f>(DEX*2)</f>
        <v>0</v>
      </c>
      <c r="K90" s="19">
        <f t="shared" si="18"/>
        <v>0</v>
      </c>
      <c r="L90" s="19">
        <v>0</v>
      </c>
      <c r="M90" s="19">
        <v>0</v>
      </c>
      <c r="N90" s="19">
        <f t="shared" si="20"/>
        <v>0</v>
      </c>
      <c r="O90" s="19"/>
      <c r="P90" s="19"/>
    </row>
    <row r="91" spans="1:16" s="20" customFormat="1" x14ac:dyDescent="0.2">
      <c r="A91" s="17" t="s">
        <v>30</v>
      </c>
      <c r="B91" s="18" t="s">
        <v>145</v>
      </c>
      <c r="C91" s="18">
        <f t="shared" si="22"/>
        <v>0</v>
      </c>
      <c r="D91" s="18"/>
      <c r="E91" s="18"/>
      <c r="F91" s="18">
        <f t="shared" si="19"/>
        <v>0</v>
      </c>
      <c r="G91" s="17">
        <v>3</v>
      </c>
      <c r="H91" s="17" t="s">
        <v>163</v>
      </c>
      <c r="I91" s="17">
        <v>0</v>
      </c>
      <c r="J91" s="17">
        <f>(CHR*2)</f>
        <v>0</v>
      </c>
      <c r="K91" s="19">
        <f t="shared" si="18"/>
        <v>0</v>
      </c>
      <c r="L91" s="19">
        <v>0</v>
      </c>
      <c r="M91" s="19">
        <f>ARTA+LMUS</f>
        <v>0</v>
      </c>
      <c r="N91" s="19">
        <f t="shared" si="20"/>
        <v>0</v>
      </c>
      <c r="O91" s="19"/>
      <c r="P91" s="19"/>
    </row>
    <row r="92" spans="1:16" s="20" customFormat="1" x14ac:dyDescent="0.2">
      <c r="A92" s="17" t="s">
        <v>104</v>
      </c>
      <c r="B92" s="17"/>
      <c r="C92" s="17"/>
      <c r="D92" s="17"/>
      <c r="E92" s="17"/>
      <c r="F92" s="18">
        <f t="shared" si="19"/>
        <v>0</v>
      </c>
      <c r="G92" s="17">
        <v>4</v>
      </c>
      <c r="H92" s="17" t="s">
        <v>162</v>
      </c>
      <c r="I92" s="17">
        <v>0</v>
      </c>
      <c r="J92" s="17">
        <f>(STR*2)</f>
        <v>0</v>
      </c>
      <c r="K92" s="19">
        <f t="shared" si="18"/>
        <v>0</v>
      </c>
      <c r="L92" s="19">
        <v>0</v>
      </c>
      <c r="M92" s="19">
        <f>ARTA</f>
        <v>0</v>
      </c>
      <c r="N92" s="19">
        <f t="shared" si="20"/>
        <v>0</v>
      </c>
      <c r="O92" s="19" t="s">
        <v>221</v>
      </c>
      <c r="P92" s="19">
        <f>10+I92</f>
        <v>10</v>
      </c>
    </row>
    <row r="93" spans="1:16" s="20" customFormat="1" x14ac:dyDescent="0.2">
      <c r="A93" s="17" t="s">
        <v>88</v>
      </c>
      <c r="B93" s="17"/>
      <c r="C93" s="17"/>
      <c r="D93" s="17"/>
      <c r="E93" s="17"/>
      <c r="F93" s="18">
        <f t="shared" si="19"/>
        <v>0</v>
      </c>
      <c r="G93" s="17">
        <v>5</v>
      </c>
      <c r="H93" s="17" t="s">
        <v>161</v>
      </c>
      <c r="I93" s="17">
        <v>0</v>
      </c>
      <c r="J93" s="17">
        <f>(WIS*2)</f>
        <v>0</v>
      </c>
      <c r="K93" s="19">
        <f t="shared" si="18"/>
        <v>0</v>
      </c>
      <c r="L93" s="19">
        <v>0</v>
      </c>
      <c r="M93" s="19">
        <v>0</v>
      </c>
      <c r="N93" s="19">
        <f t="shared" si="20"/>
        <v>0</v>
      </c>
      <c r="O93" s="19"/>
      <c r="P93" s="19"/>
    </row>
    <row r="94" spans="1:16" s="20" customFormat="1" x14ac:dyDescent="0.2">
      <c r="A94" s="17" t="s">
        <v>68</v>
      </c>
      <c r="B94" s="17"/>
      <c r="C94" s="17"/>
      <c r="D94" s="17"/>
      <c r="E94" s="17"/>
      <c r="F94" s="18">
        <f t="shared" si="19"/>
        <v>0</v>
      </c>
      <c r="G94" s="17">
        <v>5</v>
      </c>
      <c r="H94" s="17" t="s">
        <v>159</v>
      </c>
      <c r="I94" s="17">
        <v>0</v>
      </c>
      <c r="J94" s="17">
        <f>(DEX*2)</f>
        <v>0</v>
      </c>
      <c r="K94" s="19">
        <f t="shared" si="18"/>
        <v>0</v>
      </c>
      <c r="L94" s="19">
        <v>0</v>
      </c>
      <c r="M94" s="19">
        <f>BIOL+LMED</f>
        <v>0</v>
      </c>
      <c r="N94" s="19">
        <f t="shared" si="20"/>
        <v>0</v>
      </c>
      <c r="O94" s="19"/>
      <c r="P94" s="19"/>
    </row>
    <row r="95" spans="1:16" s="20" customFormat="1" x14ac:dyDescent="0.2">
      <c r="A95" s="17" t="s">
        <v>80</v>
      </c>
      <c r="B95" s="17"/>
      <c r="C95" s="17"/>
      <c r="D95" s="17"/>
      <c r="E95" s="17"/>
      <c r="F95" s="18">
        <f t="shared" si="19"/>
        <v>0</v>
      </c>
      <c r="G95" s="17">
        <v>3</v>
      </c>
      <c r="H95" s="17" t="s">
        <v>162</v>
      </c>
      <c r="I95" s="17">
        <v>0</v>
      </c>
      <c r="J95" s="17">
        <f>(STR*2)</f>
        <v>0</v>
      </c>
      <c r="K95" s="19">
        <f t="shared" si="18"/>
        <v>0</v>
      </c>
      <c r="L95" s="19">
        <v>0</v>
      </c>
      <c r="M95" s="19">
        <v>0</v>
      </c>
      <c r="N95" s="19">
        <f t="shared" si="20"/>
        <v>0</v>
      </c>
      <c r="O95" s="19"/>
      <c r="P95" s="19"/>
    </row>
    <row r="96" spans="1:16" s="20" customFormat="1" x14ac:dyDescent="0.2">
      <c r="A96" s="17" t="s">
        <v>32</v>
      </c>
      <c r="B96" s="17"/>
      <c r="C96" s="17"/>
      <c r="D96" s="17"/>
      <c r="E96" s="17"/>
      <c r="F96" s="18">
        <f t="shared" si="19"/>
        <v>0</v>
      </c>
      <c r="G96" s="17">
        <v>3</v>
      </c>
      <c r="H96" s="17" t="s">
        <v>161</v>
      </c>
      <c r="I96" s="17">
        <v>0</v>
      </c>
      <c r="J96" s="17">
        <f>(WIS*2)</f>
        <v>0</v>
      </c>
      <c r="K96" s="19">
        <f t="shared" si="18"/>
        <v>0</v>
      </c>
      <c r="L96" s="19">
        <v>0</v>
      </c>
      <c r="M96" s="19">
        <v>0</v>
      </c>
      <c r="N96" s="19">
        <f t="shared" si="20"/>
        <v>0</v>
      </c>
      <c r="O96" s="19"/>
      <c r="P96" s="19"/>
    </row>
    <row r="97" spans="1:16" s="20" customFormat="1" x14ac:dyDescent="0.2">
      <c r="A97" s="17" t="s">
        <v>108</v>
      </c>
      <c r="B97" s="17"/>
      <c r="C97" s="17"/>
      <c r="D97" s="17"/>
      <c r="E97" s="17"/>
      <c r="F97" s="18">
        <f t="shared" si="19"/>
        <v>0</v>
      </c>
      <c r="G97" s="17">
        <v>2</v>
      </c>
      <c r="H97" s="17" t="s">
        <v>161</v>
      </c>
      <c r="I97" s="17">
        <v>0</v>
      </c>
      <c r="J97" s="17">
        <f>(WIS*2)</f>
        <v>0</v>
      </c>
      <c r="K97" s="19">
        <f t="shared" si="18"/>
        <v>0</v>
      </c>
      <c r="L97" s="19">
        <v>0</v>
      </c>
      <c r="M97" s="19">
        <v>0</v>
      </c>
      <c r="N97" s="19">
        <f t="shared" si="20"/>
        <v>0</v>
      </c>
      <c r="O97" s="19"/>
      <c r="P97" s="19"/>
    </row>
    <row r="98" spans="1:16" s="20" customFormat="1" x14ac:dyDescent="0.2">
      <c r="A98" s="17" t="s">
        <v>89</v>
      </c>
      <c r="B98" s="17"/>
      <c r="C98" s="17"/>
      <c r="D98" s="17"/>
      <c r="E98" s="17"/>
      <c r="F98" s="18">
        <f t="shared" si="19"/>
        <v>0</v>
      </c>
      <c r="G98" s="17">
        <v>5</v>
      </c>
      <c r="H98" s="17" t="s">
        <v>160</v>
      </c>
      <c r="I98" s="17">
        <v>0</v>
      </c>
      <c r="J98" s="17">
        <f>(INT*2)</f>
        <v>0</v>
      </c>
      <c r="K98" s="19">
        <f t="shared" si="18"/>
        <v>0</v>
      </c>
      <c r="L98" s="19">
        <v>0</v>
      </c>
      <c r="M98" s="19">
        <f>HERB</f>
        <v>0</v>
      </c>
      <c r="N98" s="19">
        <f t="shared" si="20"/>
        <v>0</v>
      </c>
      <c r="O98" s="19"/>
      <c r="P98" s="19"/>
    </row>
    <row r="99" spans="1:16" s="20" customFormat="1" x14ac:dyDescent="0.2">
      <c r="A99" s="17" t="s">
        <v>90</v>
      </c>
      <c r="B99" s="17"/>
      <c r="C99" s="17"/>
      <c r="D99" s="17"/>
      <c r="E99" s="17"/>
      <c r="F99" s="18">
        <f t="shared" si="19"/>
        <v>0</v>
      </c>
      <c r="G99" s="17">
        <v>5</v>
      </c>
      <c r="H99" s="17" t="s">
        <v>160</v>
      </c>
      <c r="I99" s="17">
        <v>0</v>
      </c>
      <c r="J99" s="17">
        <f>(INT*2)</f>
        <v>0</v>
      </c>
      <c r="K99" s="19">
        <f t="shared" si="18"/>
        <v>0</v>
      </c>
      <c r="L99" s="19">
        <v>0</v>
      </c>
      <c r="M99" s="19">
        <v>0</v>
      </c>
      <c r="N99" s="19">
        <f t="shared" si="20"/>
        <v>0</v>
      </c>
      <c r="O99" s="19"/>
      <c r="P99" s="19"/>
    </row>
    <row r="100" spans="1:16" s="20" customFormat="1" x14ac:dyDescent="0.2">
      <c r="A100" s="17" t="s">
        <v>196</v>
      </c>
      <c r="B100" s="17"/>
      <c r="C100" s="17"/>
      <c r="D100" s="17"/>
      <c r="E100" s="17"/>
      <c r="F100" s="18">
        <f t="shared" si="19"/>
        <v>0</v>
      </c>
      <c r="G100" s="17">
        <v>3</v>
      </c>
      <c r="H100" s="17" t="s">
        <v>162</v>
      </c>
      <c r="I100" s="17">
        <v>0</v>
      </c>
      <c r="J100" s="17">
        <f>(STR*2)</f>
        <v>0</v>
      </c>
      <c r="K100" s="19">
        <f t="shared" si="18"/>
        <v>0</v>
      </c>
      <c r="L100" s="19">
        <v>0</v>
      </c>
      <c r="M100" s="19">
        <v>0</v>
      </c>
      <c r="N100" s="19">
        <f t="shared" si="20"/>
        <v>0</v>
      </c>
      <c r="O100" s="19"/>
      <c r="P100" s="19"/>
    </row>
    <row r="101" spans="1:16" s="20" customFormat="1" x14ac:dyDescent="0.2">
      <c r="A101" s="17" t="s">
        <v>196</v>
      </c>
      <c r="B101" s="17"/>
      <c r="C101" s="17"/>
      <c r="D101" s="17"/>
      <c r="E101" s="17"/>
      <c r="F101" s="18">
        <f t="shared" ref="F101:F103" si="23">(G101*I101)</f>
        <v>0</v>
      </c>
      <c r="G101" s="17">
        <v>3</v>
      </c>
      <c r="H101" s="17" t="s">
        <v>162</v>
      </c>
      <c r="I101" s="17">
        <v>0</v>
      </c>
      <c r="J101" s="17">
        <f>(STR*2)</f>
        <v>0</v>
      </c>
      <c r="K101" s="19">
        <f t="shared" si="18"/>
        <v>0</v>
      </c>
      <c r="L101" s="19">
        <v>0</v>
      </c>
      <c r="M101" s="19">
        <v>0</v>
      </c>
      <c r="N101" s="19">
        <f t="shared" ref="N101:N103" si="24">((J101+K101+L101+M101)*I101)</f>
        <v>0</v>
      </c>
      <c r="O101" s="19"/>
      <c r="P101" s="19"/>
    </row>
    <row r="102" spans="1:16" s="20" customFormat="1" x14ac:dyDescent="0.2">
      <c r="A102" s="17" t="s">
        <v>196</v>
      </c>
      <c r="B102" s="17"/>
      <c r="C102" s="17"/>
      <c r="D102" s="17"/>
      <c r="E102" s="17"/>
      <c r="F102" s="18">
        <f t="shared" si="23"/>
        <v>0</v>
      </c>
      <c r="G102" s="17">
        <v>3</v>
      </c>
      <c r="H102" s="17" t="s">
        <v>162</v>
      </c>
      <c r="I102" s="17">
        <v>0</v>
      </c>
      <c r="J102" s="17">
        <f>(STR*2)</f>
        <v>0</v>
      </c>
      <c r="K102" s="19">
        <f t="shared" si="18"/>
        <v>0</v>
      </c>
      <c r="L102" s="19">
        <v>0</v>
      </c>
      <c r="M102" s="19">
        <v>0</v>
      </c>
      <c r="N102" s="19">
        <f t="shared" si="24"/>
        <v>0</v>
      </c>
      <c r="O102" s="19"/>
      <c r="P102" s="19"/>
    </row>
    <row r="103" spans="1:16" s="20" customFormat="1" x14ac:dyDescent="0.2">
      <c r="A103" s="17" t="s">
        <v>196</v>
      </c>
      <c r="B103" s="17"/>
      <c r="C103" s="17"/>
      <c r="D103" s="17"/>
      <c r="E103" s="17"/>
      <c r="F103" s="18">
        <f t="shared" si="23"/>
        <v>0</v>
      </c>
      <c r="G103" s="17">
        <v>3</v>
      </c>
      <c r="H103" s="17" t="s">
        <v>162</v>
      </c>
      <c r="I103" s="17">
        <v>0</v>
      </c>
      <c r="J103" s="17">
        <f>(STR*2)</f>
        <v>0</v>
      </c>
      <c r="K103" s="19">
        <f t="shared" si="18"/>
        <v>0</v>
      </c>
      <c r="L103" s="19">
        <v>0</v>
      </c>
      <c r="M103" s="19">
        <v>0</v>
      </c>
      <c r="N103" s="19">
        <f t="shared" si="24"/>
        <v>0</v>
      </c>
      <c r="O103" s="19"/>
      <c r="P103" s="19"/>
    </row>
    <row r="104" spans="1:16" s="20" customFormat="1" x14ac:dyDescent="0.2">
      <c r="A104" s="17" t="s">
        <v>34</v>
      </c>
      <c r="B104" s="17"/>
      <c r="C104" s="17"/>
      <c r="D104" s="17"/>
      <c r="E104" s="17"/>
      <c r="F104" s="18">
        <f t="shared" si="19"/>
        <v>0</v>
      </c>
      <c r="G104" s="17">
        <v>3</v>
      </c>
      <c r="H104" s="17" t="s">
        <v>159</v>
      </c>
      <c r="I104" s="17">
        <v>0</v>
      </c>
      <c r="J104" s="17">
        <f t="shared" ref="J104:J118" si="25">(DEX*2)</f>
        <v>0</v>
      </c>
      <c r="K104" s="19">
        <f t="shared" si="18"/>
        <v>0</v>
      </c>
      <c r="L104" s="19">
        <v>0</v>
      </c>
      <c r="M104" s="19">
        <v>0</v>
      </c>
      <c r="N104" s="19">
        <f t="shared" si="20"/>
        <v>0</v>
      </c>
      <c r="O104" s="19"/>
      <c r="P104" s="19"/>
    </row>
    <row r="105" spans="1:16" s="20" customFormat="1" x14ac:dyDescent="0.2">
      <c r="A105" s="17" t="s">
        <v>34</v>
      </c>
      <c r="B105" s="17"/>
      <c r="C105" s="17"/>
      <c r="D105" s="17"/>
      <c r="E105" s="17"/>
      <c r="F105" s="18">
        <f t="shared" ref="F105:F107" si="26">(G105*I105)</f>
        <v>0</v>
      </c>
      <c r="G105" s="17">
        <v>3</v>
      </c>
      <c r="H105" s="17" t="s">
        <v>159</v>
      </c>
      <c r="I105" s="17">
        <v>0</v>
      </c>
      <c r="J105" s="17">
        <f t="shared" si="25"/>
        <v>0</v>
      </c>
      <c r="K105" s="19">
        <f t="shared" si="18"/>
        <v>0</v>
      </c>
      <c r="L105" s="19">
        <v>0</v>
      </c>
      <c r="M105" s="19">
        <v>0</v>
      </c>
      <c r="N105" s="19">
        <f t="shared" ref="N105:N107" si="27">((J105+K105+L105+M105)*I105)</f>
        <v>0</v>
      </c>
      <c r="O105" s="19"/>
      <c r="P105" s="19"/>
    </row>
    <row r="106" spans="1:16" s="20" customFormat="1" x14ac:dyDescent="0.2">
      <c r="A106" s="17" t="s">
        <v>199</v>
      </c>
      <c r="B106" s="17"/>
      <c r="C106" s="17"/>
      <c r="D106" s="17"/>
      <c r="E106" s="17"/>
      <c r="F106" s="18">
        <f t="shared" si="26"/>
        <v>0</v>
      </c>
      <c r="G106" s="17">
        <v>3</v>
      </c>
      <c r="H106" s="17" t="s">
        <v>159</v>
      </c>
      <c r="I106" s="17">
        <v>0</v>
      </c>
      <c r="J106" s="17">
        <f t="shared" si="25"/>
        <v>0</v>
      </c>
      <c r="K106" s="19">
        <f t="shared" si="18"/>
        <v>0</v>
      </c>
      <c r="L106" s="19">
        <v>0</v>
      </c>
      <c r="M106" s="19">
        <v>0</v>
      </c>
      <c r="N106" s="19">
        <f t="shared" si="27"/>
        <v>0</v>
      </c>
      <c r="O106" s="19"/>
      <c r="P106" s="19"/>
    </row>
    <row r="107" spans="1:16" s="20" customFormat="1" x14ac:dyDescent="0.2">
      <c r="A107" s="17" t="s">
        <v>199</v>
      </c>
      <c r="B107" s="17"/>
      <c r="C107" s="17"/>
      <c r="D107" s="17"/>
      <c r="E107" s="17"/>
      <c r="F107" s="18">
        <f t="shared" si="26"/>
        <v>0</v>
      </c>
      <c r="G107" s="17">
        <v>3</v>
      </c>
      <c r="H107" s="17" t="s">
        <v>159</v>
      </c>
      <c r="I107" s="17">
        <v>0</v>
      </c>
      <c r="J107" s="17">
        <f t="shared" si="25"/>
        <v>0</v>
      </c>
      <c r="K107" s="19">
        <f t="shared" si="18"/>
        <v>0</v>
      </c>
      <c r="L107" s="19">
        <v>0</v>
      </c>
      <c r="M107" s="19">
        <v>0</v>
      </c>
      <c r="N107" s="19">
        <f t="shared" si="27"/>
        <v>0</v>
      </c>
      <c r="O107" s="19"/>
      <c r="P107" s="19"/>
    </row>
    <row r="108" spans="1:16" s="20" customFormat="1" x14ac:dyDescent="0.2">
      <c r="A108" s="17" t="s">
        <v>148</v>
      </c>
      <c r="B108" s="17"/>
      <c r="C108" s="17"/>
      <c r="D108" s="17"/>
      <c r="E108" s="17"/>
      <c r="F108" s="18">
        <f t="shared" si="19"/>
        <v>0</v>
      </c>
      <c r="G108" s="17">
        <v>3</v>
      </c>
      <c r="H108" s="17" t="s">
        <v>159</v>
      </c>
      <c r="I108" s="17">
        <v>0</v>
      </c>
      <c r="J108" s="17">
        <f t="shared" si="25"/>
        <v>0</v>
      </c>
      <c r="K108" s="19">
        <f t="shared" si="18"/>
        <v>0</v>
      </c>
      <c r="L108" s="19">
        <v>0</v>
      </c>
      <c r="M108" s="19">
        <v>0</v>
      </c>
      <c r="N108" s="19">
        <f t="shared" si="20"/>
        <v>0</v>
      </c>
      <c r="O108" s="19"/>
      <c r="P108" s="19"/>
    </row>
    <row r="109" spans="1:16" s="20" customFormat="1" x14ac:dyDescent="0.2">
      <c r="A109" s="17" t="s">
        <v>148</v>
      </c>
      <c r="B109" s="17"/>
      <c r="C109" s="17"/>
      <c r="D109" s="17"/>
      <c r="E109" s="17"/>
      <c r="F109" s="18">
        <f t="shared" ref="F109:F111" si="28">(G109*I109)</f>
        <v>0</v>
      </c>
      <c r="G109" s="17">
        <v>3</v>
      </c>
      <c r="H109" s="17" t="s">
        <v>159</v>
      </c>
      <c r="I109" s="17">
        <v>0</v>
      </c>
      <c r="J109" s="17">
        <f t="shared" si="25"/>
        <v>0</v>
      </c>
      <c r="K109" s="19">
        <f t="shared" si="18"/>
        <v>0</v>
      </c>
      <c r="L109" s="19">
        <v>0</v>
      </c>
      <c r="M109" s="19">
        <v>0</v>
      </c>
      <c r="N109" s="19">
        <f t="shared" ref="N109:N111" si="29">((J109+K109+L109+M109)*I109)</f>
        <v>0</v>
      </c>
      <c r="O109" s="19"/>
      <c r="P109" s="19"/>
    </row>
    <row r="110" spans="1:16" s="20" customFormat="1" x14ac:dyDescent="0.2">
      <c r="A110" s="17" t="s">
        <v>148</v>
      </c>
      <c r="B110" s="17"/>
      <c r="C110" s="17"/>
      <c r="D110" s="17"/>
      <c r="E110" s="17"/>
      <c r="F110" s="18">
        <f t="shared" si="28"/>
        <v>0</v>
      </c>
      <c r="G110" s="17">
        <v>3</v>
      </c>
      <c r="H110" s="17" t="s">
        <v>159</v>
      </c>
      <c r="I110" s="17">
        <v>0</v>
      </c>
      <c r="J110" s="17">
        <f t="shared" si="25"/>
        <v>0</v>
      </c>
      <c r="K110" s="19">
        <f t="shared" si="18"/>
        <v>0</v>
      </c>
      <c r="L110" s="19">
        <v>0</v>
      </c>
      <c r="M110" s="19">
        <v>0</v>
      </c>
      <c r="N110" s="19">
        <f t="shared" si="29"/>
        <v>0</v>
      </c>
      <c r="O110" s="19"/>
      <c r="P110" s="19"/>
    </row>
    <row r="111" spans="1:16" s="20" customFormat="1" x14ac:dyDescent="0.2">
      <c r="A111" s="17" t="s">
        <v>197</v>
      </c>
      <c r="B111" s="17"/>
      <c r="C111" s="17"/>
      <c r="D111" s="17"/>
      <c r="E111" s="17"/>
      <c r="F111" s="18">
        <f t="shared" si="28"/>
        <v>0</v>
      </c>
      <c r="G111" s="17">
        <v>3</v>
      </c>
      <c r="H111" s="17" t="s">
        <v>159</v>
      </c>
      <c r="I111" s="17">
        <v>0</v>
      </c>
      <c r="J111" s="17">
        <f t="shared" si="25"/>
        <v>0</v>
      </c>
      <c r="K111" s="19">
        <f t="shared" si="18"/>
        <v>0</v>
      </c>
      <c r="L111" s="19">
        <v>0</v>
      </c>
      <c r="M111" s="19">
        <v>0</v>
      </c>
      <c r="N111" s="19">
        <f t="shared" si="29"/>
        <v>0</v>
      </c>
      <c r="O111" s="19"/>
      <c r="P111" s="19"/>
    </row>
    <row r="112" spans="1:16" s="20" customFormat="1" x14ac:dyDescent="0.2">
      <c r="A112" s="17" t="s">
        <v>197</v>
      </c>
      <c r="B112" s="17"/>
      <c r="C112" s="17"/>
      <c r="D112" s="17"/>
      <c r="E112" s="17"/>
      <c r="F112" s="18">
        <f t="shared" ref="F112:F114" si="30">(G112*I112)</f>
        <v>0</v>
      </c>
      <c r="G112" s="17">
        <v>3</v>
      </c>
      <c r="H112" s="17" t="s">
        <v>159</v>
      </c>
      <c r="I112" s="17">
        <v>0</v>
      </c>
      <c r="J112" s="17">
        <f t="shared" si="25"/>
        <v>0</v>
      </c>
      <c r="K112" s="19">
        <f t="shared" si="18"/>
        <v>0</v>
      </c>
      <c r="L112" s="19">
        <v>0</v>
      </c>
      <c r="M112" s="19">
        <v>0</v>
      </c>
      <c r="N112" s="19">
        <f t="shared" ref="N112:N114" si="31">((J112+K112+L112+M112)*I112)</f>
        <v>0</v>
      </c>
      <c r="O112" s="19"/>
      <c r="P112" s="19"/>
    </row>
    <row r="113" spans="1:16" s="20" customFormat="1" x14ac:dyDescent="0.2">
      <c r="A113" s="17" t="s">
        <v>198</v>
      </c>
      <c r="B113" s="17"/>
      <c r="C113" s="17"/>
      <c r="D113" s="17"/>
      <c r="E113" s="17"/>
      <c r="F113" s="18">
        <f t="shared" si="30"/>
        <v>0</v>
      </c>
      <c r="G113" s="17">
        <v>3</v>
      </c>
      <c r="H113" s="17" t="s">
        <v>159</v>
      </c>
      <c r="I113" s="17">
        <v>0</v>
      </c>
      <c r="J113" s="17">
        <f t="shared" si="25"/>
        <v>0</v>
      </c>
      <c r="K113" s="19">
        <f t="shared" si="18"/>
        <v>0</v>
      </c>
      <c r="L113" s="19">
        <v>0</v>
      </c>
      <c r="M113" s="19">
        <v>0</v>
      </c>
      <c r="N113" s="19">
        <f t="shared" si="31"/>
        <v>0</v>
      </c>
      <c r="O113" s="19"/>
      <c r="P113" s="19"/>
    </row>
    <row r="114" spans="1:16" s="20" customFormat="1" x14ac:dyDescent="0.2">
      <c r="A114" s="17" t="s">
        <v>198</v>
      </c>
      <c r="B114" s="17"/>
      <c r="C114" s="17"/>
      <c r="D114" s="17"/>
      <c r="E114" s="17"/>
      <c r="F114" s="18">
        <f t="shared" si="30"/>
        <v>0</v>
      </c>
      <c r="G114" s="17">
        <v>3</v>
      </c>
      <c r="H114" s="17" t="s">
        <v>159</v>
      </c>
      <c r="I114" s="17">
        <v>0</v>
      </c>
      <c r="J114" s="17">
        <f t="shared" si="25"/>
        <v>0</v>
      </c>
      <c r="K114" s="19">
        <f t="shared" si="18"/>
        <v>0</v>
      </c>
      <c r="L114" s="19">
        <v>0</v>
      </c>
      <c r="M114" s="19">
        <v>0</v>
      </c>
      <c r="N114" s="19">
        <f t="shared" si="31"/>
        <v>0</v>
      </c>
      <c r="O114" s="19"/>
      <c r="P114" s="19"/>
    </row>
    <row r="115" spans="1:16" s="20" customFormat="1" x14ac:dyDescent="0.2">
      <c r="A115" s="17" t="s">
        <v>149</v>
      </c>
      <c r="B115" s="17"/>
      <c r="C115" s="17"/>
      <c r="D115" s="17"/>
      <c r="E115" s="17"/>
      <c r="F115" s="18">
        <f t="shared" si="19"/>
        <v>0</v>
      </c>
      <c r="G115" s="17">
        <v>3</v>
      </c>
      <c r="H115" s="17" t="s">
        <v>159</v>
      </c>
      <c r="I115" s="17">
        <v>0</v>
      </c>
      <c r="J115" s="17">
        <f t="shared" si="25"/>
        <v>0</v>
      </c>
      <c r="K115" s="19">
        <f t="shared" si="18"/>
        <v>0</v>
      </c>
      <c r="L115" s="19">
        <v>0</v>
      </c>
      <c r="M115" s="19">
        <v>0</v>
      </c>
      <c r="N115" s="19">
        <f t="shared" si="20"/>
        <v>0</v>
      </c>
      <c r="O115" s="19"/>
      <c r="P115" s="19"/>
    </row>
    <row r="116" spans="1:16" s="20" customFormat="1" x14ac:dyDescent="0.2">
      <c r="A116" s="17" t="s">
        <v>149</v>
      </c>
      <c r="B116" s="17"/>
      <c r="C116" s="17"/>
      <c r="D116" s="17"/>
      <c r="E116" s="17"/>
      <c r="F116" s="18">
        <f t="shared" ref="F116:F117" si="32">(G116*I116)</f>
        <v>0</v>
      </c>
      <c r="G116" s="17">
        <v>3</v>
      </c>
      <c r="H116" s="17" t="s">
        <v>159</v>
      </c>
      <c r="I116" s="17">
        <v>0</v>
      </c>
      <c r="J116" s="17">
        <f t="shared" si="25"/>
        <v>0</v>
      </c>
      <c r="K116" s="19">
        <f t="shared" si="18"/>
        <v>0</v>
      </c>
      <c r="L116" s="19">
        <v>0</v>
      </c>
      <c r="M116" s="19">
        <v>0</v>
      </c>
      <c r="N116" s="19">
        <f t="shared" ref="N116:N117" si="33">((J116+K116+L116+M116)*I116)</f>
        <v>0</v>
      </c>
      <c r="O116" s="19"/>
      <c r="P116" s="19"/>
    </row>
    <row r="117" spans="1:16" s="20" customFormat="1" x14ac:dyDescent="0.2">
      <c r="A117" s="17" t="s">
        <v>149</v>
      </c>
      <c r="B117" s="17"/>
      <c r="C117" s="17"/>
      <c r="D117" s="17"/>
      <c r="E117" s="17"/>
      <c r="F117" s="18">
        <f t="shared" si="32"/>
        <v>0</v>
      </c>
      <c r="G117" s="17">
        <v>3</v>
      </c>
      <c r="H117" s="17" t="s">
        <v>159</v>
      </c>
      <c r="I117" s="17">
        <v>0</v>
      </c>
      <c r="J117" s="17">
        <f t="shared" si="25"/>
        <v>0</v>
      </c>
      <c r="K117" s="19">
        <f t="shared" si="18"/>
        <v>0</v>
      </c>
      <c r="L117" s="19">
        <v>0</v>
      </c>
      <c r="M117" s="19">
        <v>0</v>
      </c>
      <c r="N117" s="19">
        <f t="shared" si="33"/>
        <v>0</v>
      </c>
      <c r="O117" s="19"/>
      <c r="P117" s="19"/>
    </row>
    <row r="118" spans="1:16" s="20" customFormat="1" x14ac:dyDescent="0.2">
      <c r="A118" s="17" t="s">
        <v>151</v>
      </c>
      <c r="B118" s="17"/>
      <c r="C118" s="17"/>
      <c r="D118" s="17"/>
      <c r="E118" s="17"/>
      <c r="F118" s="18">
        <f t="shared" si="19"/>
        <v>0</v>
      </c>
      <c r="G118" s="17">
        <v>3</v>
      </c>
      <c r="H118" s="17" t="s">
        <v>159</v>
      </c>
      <c r="I118" s="17">
        <v>0</v>
      </c>
      <c r="J118" s="17">
        <f t="shared" si="25"/>
        <v>0</v>
      </c>
      <c r="K118" s="19">
        <f t="shared" si="18"/>
        <v>0</v>
      </c>
      <c r="L118" s="19">
        <v>0</v>
      </c>
      <c r="M118" s="19">
        <v>0</v>
      </c>
      <c r="N118" s="19">
        <f t="shared" si="20"/>
        <v>0</v>
      </c>
      <c r="O118" s="19"/>
      <c r="P118" s="19"/>
    </row>
    <row r="119" spans="1:16" s="20" customFormat="1" x14ac:dyDescent="0.2">
      <c r="A119" s="17" t="s">
        <v>35</v>
      </c>
      <c r="B119" s="17"/>
      <c r="C119" s="17"/>
      <c r="D119" s="17"/>
      <c r="E119" s="17"/>
      <c r="F119" s="18">
        <f t="shared" si="19"/>
        <v>0</v>
      </c>
      <c r="G119" s="17">
        <v>3</v>
      </c>
      <c r="H119" s="17" t="s">
        <v>162</v>
      </c>
      <c r="I119" s="17">
        <v>0</v>
      </c>
      <c r="J119" s="17">
        <f>(STR*2)</f>
        <v>0</v>
      </c>
      <c r="K119" s="19">
        <f t="shared" si="18"/>
        <v>0</v>
      </c>
      <c r="L119" s="19">
        <v>0</v>
      </c>
      <c r="M119" s="19">
        <v>0</v>
      </c>
      <c r="N119" s="19">
        <f t="shared" si="20"/>
        <v>0</v>
      </c>
      <c r="O119" s="19"/>
      <c r="P119" s="19"/>
    </row>
    <row r="120" spans="1:16" s="20" customFormat="1" x14ac:dyDescent="0.2">
      <c r="A120" s="17" t="s">
        <v>36</v>
      </c>
      <c r="B120" s="17"/>
      <c r="C120" s="17"/>
      <c r="D120" s="17"/>
      <c r="E120" s="17"/>
      <c r="F120" s="18">
        <f t="shared" si="19"/>
        <v>0</v>
      </c>
      <c r="G120" s="17">
        <v>3</v>
      </c>
      <c r="H120" s="17" t="s">
        <v>162</v>
      </c>
      <c r="I120" s="17">
        <v>0</v>
      </c>
      <c r="J120" s="17">
        <f>(STR*2)</f>
        <v>0</v>
      </c>
      <c r="K120" s="19">
        <f t="shared" si="18"/>
        <v>0</v>
      </c>
      <c r="L120" s="19">
        <v>0</v>
      </c>
      <c r="M120" s="19">
        <v>0</v>
      </c>
      <c r="N120" s="19">
        <f t="shared" si="20"/>
        <v>0</v>
      </c>
      <c r="O120" s="19"/>
      <c r="P120" s="19"/>
    </row>
    <row r="121" spans="1:16" s="20" customFormat="1" x14ac:dyDescent="0.2">
      <c r="A121" s="17" t="s">
        <v>63</v>
      </c>
      <c r="B121" s="17"/>
      <c r="C121" s="17"/>
      <c r="D121" s="17"/>
      <c r="E121" s="17"/>
      <c r="F121" s="18">
        <f t="shared" si="19"/>
        <v>0</v>
      </c>
      <c r="G121" s="17">
        <v>1</v>
      </c>
      <c r="H121" s="17" t="s">
        <v>159</v>
      </c>
      <c r="I121" s="17">
        <v>0</v>
      </c>
      <c r="J121" s="17">
        <f>(DEX*2)</f>
        <v>0</v>
      </c>
      <c r="K121" s="19">
        <f t="shared" si="18"/>
        <v>0</v>
      </c>
      <c r="L121" s="19">
        <v>0</v>
      </c>
      <c r="M121" s="19">
        <f>ARTA</f>
        <v>0</v>
      </c>
      <c r="N121" s="19">
        <f t="shared" si="20"/>
        <v>0</v>
      </c>
      <c r="O121" s="19"/>
      <c r="P121" s="19"/>
    </row>
    <row r="122" spans="1:16" s="20" customFormat="1" x14ac:dyDescent="0.2">
      <c r="A122" s="17" t="s">
        <v>81</v>
      </c>
      <c r="B122" s="18" t="s">
        <v>146</v>
      </c>
      <c r="C122" s="18">
        <f>(1*I122)</f>
        <v>0</v>
      </c>
      <c r="D122" s="18"/>
      <c r="E122" s="18"/>
      <c r="F122" s="18">
        <f t="shared" si="19"/>
        <v>0</v>
      </c>
      <c r="G122" s="17">
        <v>3</v>
      </c>
      <c r="H122" s="17" t="s">
        <v>159</v>
      </c>
      <c r="I122" s="17">
        <v>0</v>
      </c>
      <c r="J122" s="17">
        <f>(DEX*2)</f>
        <v>0</v>
      </c>
      <c r="K122" s="19">
        <f t="shared" si="18"/>
        <v>0</v>
      </c>
      <c r="L122" s="19">
        <v>0</v>
      </c>
      <c r="M122" s="19">
        <v>0</v>
      </c>
      <c r="N122" s="19">
        <f t="shared" si="20"/>
        <v>0</v>
      </c>
      <c r="O122" s="19"/>
      <c r="P122" s="19"/>
    </row>
    <row r="123" spans="1:16" s="20" customFormat="1" x14ac:dyDescent="0.2">
      <c r="A123" s="17" t="s">
        <v>154</v>
      </c>
      <c r="B123" s="18"/>
      <c r="C123" s="18"/>
      <c r="D123" s="18"/>
      <c r="E123" s="18"/>
      <c r="F123" s="18">
        <f>SUM(F3:F122)</f>
        <v>0</v>
      </c>
      <c r="G123" s="17"/>
      <c r="H123" s="17"/>
      <c r="I123" s="17"/>
      <c r="J123" s="19"/>
      <c r="K123" s="19"/>
      <c r="L123" s="19"/>
      <c r="M123" s="19"/>
      <c r="N123" s="19"/>
      <c r="O123" s="19"/>
      <c r="P123" s="19"/>
    </row>
    <row r="124" spans="1:16" x14ac:dyDescent="0.2">
      <c r="I124" s="33"/>
    </row>
    <row r="125" spans="1:16" x14ac:dyDescent="0.2">
      <c r="I125" s="33"/>
    </row>
    <row r="126" spans="1:16" x14ac:dyDescent="0.2">
      <c r="I126" s="33"/>
    </row>
    <row r="127" spans="1:16" x14ac:dyDescent="0.2">
      <c r="I127" s="33"/>
    </row>
    <row r="128" spans="1:16" x14ac:dyDescent="0.2">
      <c r="I128" s="33"/>
    </row>
    <row r="129" spans="9:9" x14ac:dyDescent="0.2">
      <c r="I129" s="33"/>
    </row>
    <row r="130" spans="9:9" x14ac:dyDescent="0.2">
      <c r="I130" s="33"/>
    </row>
    <row r="131" spans="9:9" x14ac:dyDescent="0.2">
      <c r="I131" s="33"/>
    </row>
    <row r="132" spans="9:9" x14ac:dyDescent="0.2">
      <c r="I132" s="33"/>
    </row>
    <row r="133" spans="9:9" x14ac:dyDescent="0.2">
      <c r="I133" s="33"/>
    </row>
    <row r="134" spans="9:9" x14ac:dyDescent="0.2">
      <c r="I134" s="33"/>
    </row>
    <row r="135" spans="9:9" x14ac:dyDescent="0.2">
      <c r="I135" s="33"/>
    </row>
    <row r="136" spans="9:9" x14ac:dyDescent="0.2">
      <c r="I136" s="33"/>
    </row>
    <row r="137" spans="9:9" x14ac:dyDescent="0.2">
      <c r="I137" s="33"/>
    </row>
    <row r="138" spans="9:9" x14ac:dyDescent="0.2">
      <c r="I138" s="33"/>
    </row>
    <row r="139" spans="9:9" x14ac:dyDescent="0.2">
      <c r="I139" s="33"/>
    </row>
    <row r="140" spans="9:9" x14ac:dyDescent="0.2">
      <c r="I140" s="33"/>
    </row>
    <row r="141" spans="9:9" x14ac:dyDescent="0.2">
      <c r="I141" s="33"/>
    </row>
    <row r="142" spans="9:9" x14ac:dyDescent="0.2">
      <c r="I142" s="33"/>
    </row>
  </sheetData>
  <sortState ref="A4:E90">
    <sortCondition ref="A4:A90"/>
  </sortState>
  <mergeCells count="2">
    <mergeCell ref="A1:N1"/>
    <mergeCell ref="U34:W34"/>
  </mergeCells>
  <phoneticPr fontId="12" type="noConversion"/>
  <pageMargins left="1" right="1" top="1" bottom="1.25" header="0.5" footer="0.5"/>
  <pageSetup scale="46" fitToHeight="2" orientation="portrait" horizontalDpi="4294967292" verticalDpi="4294967292"/>
  <headerFooter>
    <oddFooter>&amp;L&amp;"Calibri,Regular"&amp;K000000KEY_x000D_STAT BENEFIT = MODIFIES STAT_x000D_COST = INITIAL COST OF SKILL_x000D_PROF.= PROFICIENT IN SKILL (1 = YES / 0 = NO)_x000D_BASE % = BASE STARTING PERCENT_x000D_WB = WISDOM BONUS&amp;C&amp;"Calibri,Regular"&amp;K000000_x000D_</oddFooter>
  </headerFooter>
  <ignoredErrors>
    <ignoredError sqref="F77 N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6" tint="0.39997558519241921"/>
    <pageSetUpPr fitToPage="1"/>
  </sheetPr>
  <dimension ref="A1:D50"/>
  <sheetViews>
    <sheetView zoomScale="80" zoomScaleNormal="80" zoomScalePageLayoutView="80" workbookViewId="0">
      <selection activeCell="B34" sqref="B34"/>
    </sheetView>
  </sheetViews>
  <sheetFormatPr baseColWidth="10" defaultColWidth="11" defaultRowHeight="16" x14ac:dyDescent="0.2"/>
  <cols>
    <col min="1" max="1" width="13.6640625" customWidth="1"/>
    <col min="2" max="2" width="16.6640625" customWidth="1"/>
    <col min="3" max="3" width="18.83203125" customWidth="1"/>
    <col min="4" max="4" width="20.5" customWidth="1"/>
    <col min="5" max="5" width="27" customWidth="1"/>
    <col min="6" max="6" width="21.33203125" customWidth="1"/>
    <col min="7" max="7" width="23.33203125" customWidth="1"/>
  </cols>
  <sheetData>
    <row r="1" spans="1:4" ht="25" thickBot="1" x14ac:dyDescent="0.35">
      <c r="A1" s="48" t="s">
        <v>176</v>
      </c>
      <c r="B1" s="48"/>
      <c r="C1" s="48"/>
      <c r="D1" s="48"/>
    </row>
    <row r="2" spans="1:4" ht="17" thickBot="1" x14ac:dyDescent="0.25"/>
    <row r="3" spans="1:4" ht="17" thickBot="1" x14ac:dyDescent="0.25">
      <c r="A3" s="1" t="s">
        <v>127</v>
      </c>
      <c r="B3" s="2" t="s">
        <v>129</v>
      </c>
    </row>
    <row r="4" spans="1:4" ht="17" thickBot="1" x14ac:dyDescent="0.25">
      <c r="A4" s="11">
        <v>1</v>
      </c>
      <c r="B4" s="12">
        <v>0</v>
      </c>
    </row>
    <row r="5" spans="1:4" ht="17" thickBot="1" x14ac:dyDescent="0.25">
      <c r="A5" s="11">
        <v>2</v>
      </c>
      <c r="B5" s="13">
        <v>2000</v>
      </c>
    </row>
    <row r="6" spans="1:4" ht="17" thickBot="1" x14ac:dyDescent="0.25">
      <c r="A6" s="11">
        <v>3</v>
      </c>
      <c r="B6" s="13">
        <v>4000</v>
      </c>
    </row>
    <row r="7" spans="1:4" ht="17" thickBot="1" x14ac:dyDescent="0.25">
      <c r="A7" s="11">
        <v>4</v>
      </c>
      <c r="B7" s="13">
        <v>8000</v>
      </c>
    </row>
    <row r="8" spans="1:4" ht="17" thickBot="1" x14ac:dyDescent="0.25">
      <c r="A8" s="11">
        <v>5</v>
      </c>
      <c r="B8" s="13">
        <v>16000</v>
      </c>
    </row>
    <row r="9" spans="1:4" ht="17" thickBot="1" x14ac:dyDescent="0.25">
      <c r="A9" s="11">
        <v>6</v>
      </c>
      <c r="B9" s="13">
        <v>32000</v>
      </c>
    </row>
    <row r="10" spans="1:4" ht="17" thickBot="1" x14ac:dyDescent="0.25">
      <c r="A10" s="11">
        <v>7</v>
      </c>
      <c r="B10" s="13">
        <v>64000</v>
      </c>
    </row>
    <row r="11" spans="1:4" ht="17" thickBot="1" x14ac:dyDescent="0.25">
      <c r="A11" s="11">
        <v>8</v>
      </c>
      <c r="B11" s="13">
        <v>125000</v>
      </c>
    </row>
    <row r="12" spans="1:4" ht="17" thickBot="1" x14ac:dyDescent="0.25">
      <c r="A12" s="11">
        <v>9</v>
      </c>
      <c r="B12" s="13">
        <v>250000</v>
      </c>
    </row>
    <row r="13" spans="1:4" ht="17" thickBot="1" x14ac:dyDescent="0.25">
      <c r="A13" s="11">
        <v>10</v>
      </c>
      <c r="B13" s="13">
        <v>500000</v>
      </c>
    </row>
    <row r="14" spans="1:4" ht="17" thickBot="1" x14ac:dyDescent="0.25">
      <c r="A14" s="12">
        <v>11</v>
      </c>
      <c r="B14" s="13">
        <v>750000</v>
      </c>
    </row>
    <row r="15" spans="1:4" ht="17" thickBot="1" x14ac:dyDescent="0.25">
      <c r="A15" s="12">
        <v>12</v>
      </c>
      <c r="B15" s="12" t="s">
        <v>130</v>
      </c>
    </row>
    <row r="16" spans="1:4" ht="17" thickBot="1" x14ac:dyDescent="0.25">
      <c r="A16" s="12">
        <v>13</v>
      </c>
      <c r="B16" s="13">
        <v>1250000</v>
      </c>
    </row>
    <row r="17" spans="1:4" ht="17" thickBot="1" x14ac:dyDescent="0.25">
      <c r="A17" s="12">
        <v>14</v>
      </c>
      <c r="B17" s="13">
        <v>1500000</v>
      </c>
    </row>
    <row r="18" spans="1:4" ht="17" thickBot="1" x14ac:dyDescent="0.25">
      <c r="A18" s="12">
        <v>15</v>
      </c>
      <c r="B18" s="13">
        <v>1750000</v>
      </c>
    </row>
    <row r="19" spans="1:4" ht="17" thickBot="1" x14ac:dyDescent="0.25">
      <c r="A19" s="12">
        <v>16</v>
      </c>
      <c r="B19" s="12" t="s">
        <v>131</v>
      </c>
    </row>
    <row r="20" spans="1:4" ht="17" thickBot="1" x14ac:dyDescent="0.25">
      <c r="A20" s="12">
        <v>17</v>
      </c>
      <c r="B20" s="14">
        <v>2250</v>
      </c>
    </row>
    <row r="21" spans="1:4" ht="17" thickBot="1" x14ac:dyDescent="0.25">
      <c r="A21" s="12">
        <v>18</v>
      </c>
      <c r="B21" s="13">
        <v>2500000</v>
      </c>
    </row>
    <row r="22" spans="1:4" ht="17" thickBot="1" x14ac:dyDescent="0.25">
      <c r="A22" s="12">
        <v>19</v>
      </c>
      <c r="B22" s="13">
        <v>2750000</v>
      </c>
    </row>
    <row r="23" spans="1:4" ht="17" thickBot="1" x14ac:dyDescent="0.25">
      <c r="A23" s="12">
        <v>20</v>
      </c>
      <c r="B23" s="13">
        <v>3000000</v>
      </c>
    </row>
    <row r="25" spans="1:4" ht="25" thickBot="1" x14ac:dyDescent="0.35">
      <c r="A25" s="48" t="s">
        <v>175</v>
      </c>
      <c r="B25" s="48"/>
      <c r="C25" s="48"/>
      <c r="D25" s="48"/>
    </row>
    <row r="26" spans="1:4" ht="24" x14ac:dyDescent="0.3">
      <c r="A26" s="16"/>
      <c r="B26" s="16"/>
      <c r="C26" s="16"/>
      <c r="D26" s="16"/>
    </row>
    <row r="27" spans="1:4" x14ac:dyDescent="0.2">
      <c r="A27" s="4" t="s">
        <v>132</v>
      </c>
      <c r="B27" s="4" t="s">
        <v>133</v>
      </c>
      <c r="C27" s="4" t="s">
        <v>134</v>
      </c>
      <c r="D27" s="4" t="s">
        <v>135</v>
      </c>
    </row>
    <row r="28" spans="1:4" x14ac:dyDescent="0.2">
      <c r="A28" s="15">
        <v>1</v>
      </c>
      <c r="B28" s="4">
        <v>500</v>
      </c>
      <c r="C28" s="4"/>
      <c r="D28" s="4">
        <f t="shared" ref="D28:D49" si="0">(B28-C28)</f>
        <v>500</v>
      </c>
    </row>
    <row r="29" spans="1:4" x14ac:dyDescent="0.2">
      <c r="A29" s="15">
        <v>2</v>
      </c>
      <c r="B29" s="4">
        <v>650</v>
      </c>
      <c r="C29" s="4"/>
      <c r="D29" s="4">
        <f t="shared" si="0"/>
        <v>650</v>
      </c>
    </row>
    <row r="30" spans="1:4" x14ac:dyDescent="0.2">
      <c r="A30" s="15">
        <v>3</v>
      </c>
      <c r="B30" s="4">
        <v>1000</v>
      </c>
      <c r="C30" s="4"/>
      <c r="D30" s="4">
        <f t="shared" si="0"/>
        <v>1000</v>
      </c>
    </row>
    <row r="31" spans="1:4" x14ac:dyDescent="0.2">
      <c r="A31" s="15">
        <v>4</v>
      </c>
      <c r="B31" s="4">
        <v>1500</v>
      </c>
      <c r="C31" s="4"/>
      <c r="D31" s="4">
        <f t="shared" si="0"/>
        <v>1500</v>
      </c>
    </row>
    <row r="32" spans="1:4" x14ac:dyDescent="0.2">
      <c r="A32" s="15">
        <v>5</v>
      </c>
      <c r="B32" s="4">
        <v>1500</v>
      </c>
      <c r="C32" s="4"/>
      <c r="D32" s="4">
        <f t="shared" si="0"/>
        <v>1500</v>
      </c>
    </row>
    <row r="33" spans="1:4" x14ac:dyDescent="0.2">
      <c r="A33" s="15">
        <v>6</v>
      </c>
      <c r="B33" s="4">
        <v>1000</v>
      </c>
      <c r="C33" s="4"/>
      <c r="D33" s="4">
        <f t="shared" si="0"/>
        <v>1000</v>
      </c>
    </row>
    <row r="34" spans="1:4" x14ac:dyDescent="0.2">
      <c r="A34" s="15">
        <v>7</v>
      </c>
      <c r="B34" s="4"/>
      <c r="C34" s="4"/>
      <c r="D34" s="4">
        <f t="shared" si="0"/>
        <v>0</v>
      </c>
    </row>
    <row r="35" spans="1:4" x14ac:dyDescent="0.2">
      <c r="A35" s="15">
        <v>8</v>
      </c>
      <c r="B35" s="4"/>
      <c r="C35" s="4"/>
      <c r="D35" s="4">
        <f t="shared" si="0"/>
        <v>0</v>
      </c>
    </row>
    <row r="36" spans="1:4" x14ac:dyDescent="0.2">
      <c r="A36" s="15">
        <v>9</v>
      </c>
      <c r="B36" s="4"/>
      <c r="C36" s="4"/>
      <c r="D36" s="4">
        <f t="shared" si="0"/>
        <v>0</v>
      </c>
    </row>
    <row r="37" spans="1:4" x14ac:dyDescent="0.2">
      <c r="A37" s="15">
        <v>10</v>
      </c>
      <c r="B37" s="4"/>
      <c r="C37" s="4"/>
      <c r="D37" s="4">
        <f t="shared" si="0"/>
        <v>0</v>
      </c>
    </row>
    <row r="38" spans="1:4" x14ac:dyDescent="0.2">
      <c r="A38" s="15">
        <v>11</v>
      </c>
      <c r="B38" s="4"/>
      <c r="C38" s="4"/>
      <c r="D38" s="4">
        <f t="shared" si="0"/>
        <v>0</v>
      </c>
    </row>
    <row r="39" spans="1:4" x14ac:dyDescent="0.2">
      <c r="A39" s="15">
        <v>12</v>
      </c>
      <c r="B39" s="4"/>
      <c r="C39" s="4"/>
      <c r="D39" s="4">
        <f t="shared" si="0"/>
        <v>0</v>
      </c>
    </row>
    <row r="40" spans="1:4" x14ac:dyDescent="0.2">
      <c r="A40" s="15">
        <v>13</v>
      </c>
      <c r="B40" s="4"/>
      <c r="C40" s="4"/>
      <c r="D40" s="4">
        <f t="shared" si="0"/>
        <v>0</v>
      </c>
    </row>
    <row r="41" spans="1:4" x14ac:dyDescent="0.2">
      <c r="A41" s="15">
        <v>14</v>
      </c>
      <c r="B41" s="4"/>
      <c r="C41" s="4"/>
      <c r="D41" s="4">
        <f t="shared" si="0"/>
        <v>0</v>
      </c>
    </row>
    <row r="42" spans="1:4" x14ac:dyDescent="0.2">
      <c r="A42" s="15">
        <v>15</v>
      </c>
      <c r="B42" s="4"/>
      <c r="C42" s="4"/>
      <c r="D42" s="4">
        <f t="shared" si="0"/>
        <v>0</v>
      </c>
    </row>
    <row r="43" spans="1:4" x14ac:dyDescent="0.2">
      <c r="A43" s="15">
        <v>16</v>
      </c>
      <c r="B43" s="4"/>
      <c r="C43" s="4"/>
      <c r="D43" s="4">
        <f t="shared" si="0"/>
        <v>0</v>
      </c>
    </row>
    <row r="44" spans="1:4" x14ac:dyDescent="0.2">
      <c r="A44" s="15">
        <v>17</v>
      </c>
      <c r="B44" s="4"/>
      <c r="C44" s="4"/>
      <c r="D44" s="4">
        <f t="shared" si="0"/>
        <v>0</v>
      </c>
    </row>
    <row r="45" spans="1:4" x14ac:dyDescent="0.2">
      <c r="A45" s="15">
        <v>18</v>
      </c>
      <c r="B45" s="4"/>
      <c r="C45" s="4"/>
      <c r="D45" s="4">
        <f t="shared" si="0"/>
        <v>0</v>
      </c>
    </row>
    <row r="46" spans="1:4" x14ac:dyDescent="0.2">
      <c r="A46" s="15">
        <v>19</v>
      </c>
      <c r="B46" s="4"/>
      <c r="C46" s="4"/>
      <c r="D46" s="4">
        <f t="shared" si="0"/>
        <v>0</v>
      </c>
    </row>
    <row r="47" spans="1:4" x14ac:dyDescent="0.2">
      <c r="A47" s="15">
        <v>20</v>
      </c>
      <c r="B47" s="4"/>
      <c r="C47" s="4"/>
      <c r="D47" s="4">
        <f t="shared" si="0"/>
        <v>0</v>
      </c>
    </row>
    <row r="48" spans="1:4" x14ac:dyDescent="0.2">
      <c r="A48" s="15">
        <v>21</v>
      </c>
      <c r="B48" s="4"/>
      <c r="C48" s="4"/>
      <c r="D48" s="4">
        <f t="shared" si="0"/>
        <v>0</v>
      </c>
    </row>
    <row r="49" spans="1:4" x14ac:dyDescent="0.2">
      <c r="A49" s="15">
        <v>22</v>
      </c>
      <c r="B49" s="4"/>
      <c r="C49" s="4"/>
      <c r="D49" s="4">
        <f t="shared" si="0"/>
        <v>0</v>
      </c>
    </row>
    <row r="50" spans="1:4" x14ac:dyDescent="0.2">
      <c r="A50" s="15" t="s">
        <v>136</v>
      </c>
      <c r="B50" s="4">
        <f>SUM(B28:B49)</f>
        <v>6150</v>
      </c>
      <c r="C50" s="4"/>
      <c r="D50" s="4">
        <f>SUM(D28:D49)</f>
        <v>6150</v>
      </c>
    </row>
  </sheetData>
  <mergeCells count="2">
    <mergeCell ref="A25:D25"/>
    <mergeCell ref="A1:D1"/>
  </mergeCells>
  <phoneticPr fontId="12" type="noConversion"/>
  <printOptions horizontalCentered="1"/>
  <pageMargins left="1" right="1" top="1" bottom="1" header="0.5" footer="0.5"/>
  <pageSetup scale="7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 STATS</vt:lpstr>
      <vt:lpstr>FAE POWERS</vt:lpstr>
      <vt:lpstr>SKILLS</vt:lpstr>
      <vt:lpstr>EXPERIENCE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Bill's Imac</dc:creator>
  <cp:lastModifiedBy>Microsoft Office User</cp:lastModifiedBy>
  <cp:lastPrinted>2015-10-04T03:21:18Z</cp:lastPrinted>
  <dcterms:created xsi:type="dcterms:W3CDTF">2015-09-23T22:48:42Z</dcterms:created>
  <dcterms:modified xsi:type="dcterms:W3CDTF">2016-03-05T21:00:12Z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e30b3c15-b34c-4944-a201-f174e9db342e</vt:lpwstr>
  </property>
</Properties>
</file>